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2880" windowHeight="8880" activeTab="0"/>
  </bookViews>
  <sheets>
    <sheet name="Tabelle mit Grafik" sheetId="1" r:id="rId1"/>
    <sheet name="Nur Grafik" sheetId="2" r:id="rId2"/>
  </sheets>
  <definedNames>
    <definedName name="_xlnm.Print_Area" localSheetId="1">'Nur Grafik'!$A$1:$N$38</definedName>
    <definedName name="_xlnm.Print_Area" localSheetId="0">'Tabelle mit Grafik'!$A$1:$P$52</definedName>
  </definedNames>
  <calcPr fullCalcOnLoad="1"/>
</workbook>
</file>

<file path=xl/comments1.xml><?xml version="1.0" encoding="utf-8"?>
<comments xmlns="http://schemas.openxmlformats.org/spreadsheetml/2006/main">
  <authors>
    <author>Albrecht</author>
    <author>Robert Albrecht</author>
  </authors>
  <commentList>
    <comment ref="B5" authorId="0">
      <text>
        <r>
          <rPr>
            <sz val="8"/>
            <rFont val="Tahoma"/>
            <family val="0"/>
          </rPr>
          <t>Pelletsanlagenkosten eintragen</t>
        </r>
      </text>
    </comment>
    <comment ref="B7" authorId="0">
      <text>
        <r>
          <rPr>
            <sz val="8"/>
            <rFont val="Tahoma"/>
            <family val="0"/>
          </rPr>
          <t>Aktuelle Förderung eintragen</t>
        </r>
      </text>
    </comment>
    <comment ref="B9" authorId="0">
      <text>
        <r>
          <rPr>
            <sz val="8"/>
            <rFont val="Tahoma"/>
            <family val="0"/>
          </rPr>
          <t>Gesamtpreis für die Vergleichsanlage</t>
        </r>
      </text>
    </comment>
    <comment ref="B12" authorId="0">
      <text>
        <r>
          <rPr>
            <sz val="8"/>
            <rFont val="Tahoma"/>
            <family val="0"/>
          </rPr>
          <t>Bitte aktuellen Heizöl- bzw. Gaspreis eintragen.</t>
        </r>
      </text>
    </comment>
    <comment ref="G46" authorId="0">
      <text>
        <r>
          <rPr>
            <sz val="8"/>
            <rFont val="Tahoma"/>
            <family val="0"/>
          </rPr>
          <t>Entscheidet sich der Kunde für die konventionelle Variante, kann hier abgelesen werden, wie viel Zinsen ihm eine Bank auf die "eingesparten" Mehrkosten zahlen müßte, um die gleiche Rentabilität, wie eine ÖkoFEN-Pelletsheizung zu erreichen. (Näherungswert für 10 Jahre Zinsfestschreibung)</t>
        </r>
      </text>
    </comment>
    <comment ref="B10" authorId="1">
      <text>
        <r>
          <rPr>
            <sz val="8"/>
            <rFont val="Tahoma"/>
            <family val="2"/>
          </rPr>
          <t xml:space="preserve">Hier erscheinen die Mehrkosten der Pelletsheizung gegenüber dem konventionellen Heizsystem. </t>
        </r>
      </text>
    </comment>
    <comment ref="A38" authorId="1">
      <text>
        <r>
          <rPr>
            <sz val="8"/>
            <rFont val="Tahoma"/>
            <family val="0"/>
          </rPr>
          <t>Die erste grüne Zahl in dieser Zeile zeigt das Jahr, in dem das erste Mal Gewinn erwirtschaftet wird, wenn die Anlage nur über die Betriebskosten gerechnet wird.</t>
        </r>
      </text>
    </comment>
    <comment ref="A44" authorId="1">
      <text>
        <r>
          <rPr>
            <sz val="8"/>
            <rFont val="Tahoma"/>
            <family val="0"/>
          </rPr>
          <t>Die erste grüne Zahl in dieser Zeile zeigt das Jahr, in dem das erste Mal Gewinn erwirtschaftet wird, wenn die Anlage über die Betriebs- und Kapialkosten gerechnet wird.</t>
        </r>
      </text>
    </comment>
    <comment ref="B11" authorId="1">
      <text>
        <r>
          <rPr>
            <sz val="8"/>
            <rFont val="Tahoma"/>
            <family val="0"/>
          </rPr>
          <t>Wählen Sie hier den konventionellen Energieträger für den Vergleich aus.</t>
        </r>
      </text>
    </comment>
    <comment ref="B17" authorId="1">
      <text>
        <r>
          <rPr>
            <sz val="8"/>
            <rFont val="Tahoma"/>
            <family val="2"/>
          </rPr>
          <t>Bitte den momentanen Pelletspreis eintragen</t>
        </r>
      </text>
    </comment>
    <comment ref="B21" authorId="1">
      <text>
        <r>
          <rPr>
            <sz val="8"/>
            <rFont val="Tahoma"/>
            <family val="2"/>
          </rPr>
          <t>Jährliche Wartungskosten für die Pelletsheizung</t>
        </r>
      </text>
    </comment>
    <comment ref="B22" authorId="1">
      <text>
        <r>
          <rPr>
            <sz val="8"/>
            <rFont val="Tahoma"/>
            <family val="2"/>
          </rPr>
          <t>Jährliche Wartungskosten der konventionellen Anlage</t>
        </r>
      </text>
    </comment>
    <comment ref="B25" authorId="1">
      <text>
        <r>
          <rPr>
            <sz val="8"/>
            <rFont val="Tahoma"/>
            <family val="2"/>
          </rPr>
          <t>Zinssatz, der für die Finanzierung der Pelletsheizung zu zahlen ist</t>
        </r>
      </text>
    </comment>
    <comment ref="B26" authorId="1">
      <text>
        <r>
          <rPr>
            <sz val="8"/>
            <rFont val="Tahoma"/>
            <family val="2"/>
          </rPr>
          <t>Auszahlungssatz des Darlehens</t>
        </r>
      </text>
    </comment>
    <comment ref="B27" authorId="1">
      <text>
        <r>
          <rPr>
            <sz val="8"/>
            <rFont val="Tahoma"/>
            <family val="2"/>
          </rPr>
          <t>Laufzeit des Darlehens in Jahren</t>
        </r>
      </text>
    </comment>
    <comment ref="B28" authorId="1">
      <text>
        <r>
          <rPr>
            <sz val="8"/>
            <rFont val="Tahoma"/>
            <family val="2"/>
          </rPr>
          <t>Wenn gewünscht hier die tilgungsfreie Zeit des Darlehens eintragen</t>
        </r>
      </text>
    </comment>
    <comment ref="B29" authorId="1">
      <text>
        <r>
          <rPr>
            <sz val="8"/>
            <rFont val="Tahoma"/>
            <family val="2"/>
          </rPr>
          <t>Mehrzins der Finanzierung für eine konventionelle Anlage gegenüber der Pelletsheizung</t>
        </r>
      </text>
    </comment>
    <comment ref="B24" authorId="1">
      <text>
        <r>
          <rPr>
            <sz val="8"/>
            <rFont val="Tahoma"/>
            <family val="2"/>
          </rPr>
          <t xml:space="preserve">Welche Preissteigerung wird für den fossilen Energieträger pro Jahr angenommen?
In den letzten 20 Jahren lag sie für Öl und Gas durchschnittlich bei ca. </t>
        </r>
        <r>
          <rPr>
            <sz val="8"/>
            <color indexed="10"/>
            <rFont val="Tahoma"/>
            <family val="2"/>
          </rPr>
          <t>10,6% pro Jahr</t>
        </r>
        <r>
          <rPr>
            <sz val="8"/>
            <rFont val="Tahoma"/>
            <family val="2"/>
          </rPr>
          <t>.</t>
        </r>
      </text>
    </comment>
    <comment ref="B23" authorId="1">
      <text>
        <r>
          <rPr>
            <sz val="8"/>
            <rFont val="Tahoma"/>
            <family val="2"/>
          </rPr>
          <t xml:space="preserve">Welche Preissteigerung wird für Pellets pro Jahr angenommen?
Seit erscheinen der Pellets auf dem deutschen Markt 1998, lag sie bei durchschnittlich </t>
        </r>
        <r>
          <rPr>
            <sz val="8"/>
            <color indexed="10"/>
            <rFont val="Tahoma"/>
            <family val="2"/>
          </rPr>
          <t>1% pro Jahr</t>
        </r>
        <r>
          <rPr>
            <sz val="8"/>
            <rFont val="Tahoma"/>
            <family val="2"/>
          </rPr>
          <t>, seit 2003 gerechnet (Pellets sind von 1998 bis 2003 deutlich günstiger geworden) unter 4% pro Jahr.</t>
        </r>
      </text>
    </comment>
    <comment ref="B15" authorId="1">
      <text>
        <r>
          <rPr>
            <sz val="8"/>
            <rFont val="Tahoma"/>
            <family val="2"/>
          </rPr>
          <t>Hier erscheint der Heizwert des ausgewählten Energieträgers oder bei Wärmepumpen die zu erwartende JAZ.</t>
        </r>
      </text>
    </comment>
    <comment ref="B19" authorId="1">
      <text>
        <r>
          <rPr>
            <sz val="8"/>
            <rFont val="Tahoma"/>
            <family val="2"/>
          </rPr>
          <t>Hier erscheint der aus den obigen Daten berechnete Pelletsverbrauch pro Jahr</t>
        </r>
      </text>
    </comment>
    <comment ref="B18" authorId="1">
      <text>
        <r>
          <rPr>
            <sz val="8"/>
            <rFont val="Tahoma"/>
            <family val="2"/>
          </rPr>
          <t>Pellets haben einen Heizwert (Hu) von 4,9 kWh/kg</t>
        </r>
      </text>
    </comment>
    <comment ref="B8" authorId="1">
      <text>
        <r>
          <rPr>
            <sz val="8"/>
            <rFont val="Tahoma"/>
            <family val="2"/>
          </rPr>
          <t>Hier erscheinen die tatsächlichen Anlagenkosten</t>
        </r>
      </text>
    </comment>
    <comment ref="B6" authorId="1">
      <text>
        <r>
          <rPr>
            <sz val="8"/>
            <rFont val="Tahoma"/>
            <family val="2"/>
          </rPr>
          <t>Bitte wählen Sie aus, ob es sich bei der Pelletsheizung um ein Pellets-Brennwertgerät handelt.</t>
        </r>
        <r>
          <rPr>
            <sz val="8"/>
            <rFont val="Tahoma"/>
            <family val="0"/>
          </rPr>
          <t xml:space="preserve">
</t>
        </r>
      </text>
    </comment>
    <comment ref="B16" authorId="1">
      <text>
        <r>
          <rPr>
            <sz val="8"/>
            <rFont val="Tahoma"/>
            <family val="0"/>
          </rPr>
          <t xml:space="preserve">Abgeschätzter Wirkungsgrad des Wärmeerzeugers, gemäß der vorhergehenden Angaben. Hierbei wird auch ein evtl. erzielbarer Brennwertnutzen berücksichtigt.
</t>
        </r>
        <r>
          <rPr>
            <b/>
            <sz val="8"/>
            <rFont val="Tahoma"/>
            <family val="2"/>
          </rPr>
          <t>Achtung.</t>
        </r>
        <r>
          <rPr>
            <sz val="8"/>
            <rFont val="Tahoma"/>
            <family val="0"/>
          </rPr>
          <t xml:space="preserve"> Dies hat nichts mit dem feuerungstechnischen Wirkungsgrad zu tun, der gewöhnlich deutlich höher liegt,</t>
        </r>
      </text>
    </comment>
    <comment ref="B20" authorId="1">
      <text>
        <r>
          <rPr>
            <sz val="8"/>
            <rFont val="Tahoma"/>
            <family val="2"/>
          </rPr>
          <t>Hier erscheint der aus den obigen Daten berechnete konvetionelle Brennstoffverbrauch pro Jahr</t>
        </r>
      </text>
    </comment>
  </commentList>
</comments>
</file>

<file path=xl/comments2.xml><?xml version="1.0" encoding="utf-8"?>
<comments xmlns="http://schemas.openxmlformats.org/spreadsheetml/2006/main">
  <authors>
    <author>Albrecht</author>
  </authors>
  <commentList>
    <comment ref="J34" authorId="0">
      <text>
        <r>
          <rPr>
            <sz val="8"/>
            <rFont val="Tahoma"/>
            <family val="0"/>
          </rPr>
          <t>Entscheidet sich der Kunde für die konventionelle Variante, kann hier abgelesen werden, wie viel Zinsen ihm eine Bank auf die "eingesparten" Mehrkosten zahlen müßte, um die gleiche Rentabilität, wie eine ÖkoFEN-Pelletsheizung zu erreichen. (Näherungswert für 10 Jahre Zinsfestschreibung)</t>
        </r>
      </text>
    </comment>
  </commentList>
</comments>
</file>

<file path=xl/sharedStrings.xml><?xml version="1.0" encoding="utf-8"?>
<sst xmlns="http://schemas.openxmlformats.org/spreadsheetml/2006/main" count="60" uniqueCount="52">
  <si>
    <t>Amortisationshochrechnung für ÖkoFEN-Pelletsheizungen</t>
  </si>
  <si>
    <t>Anlagenkosten Pellets</t>
  </si>
  <si>
    <t>BAFA- und sonstige Zuschüsse</t>
  </si>
  <si>
    <t>Pelletspreis pro Tonne</t>
  </si>
  <si>
    <t>Anlagenkosten konventionell</t>
  </si>
  <si>
    <t>Wartungskosten Pellets</t>
  </si>
  <si>
    <t>Wartungskosten konventionell</t>
  </si>
  <si>
    <t>Preissteigerungsindex Pellets</t>
  </si>
  <si>
    <t>Auszahlung</t>
  </si>
  <si>
    <t>Laufzeit</t>
  </si>
  <si>
    <t>Mehrzins konventionell</t>
  </si>
  <si>
    <t>Brennstoffkosten Pellets</t>
  </si>
  <si>
    <t>Brennstoffkosten Konventionell</t>
  </si>
  <si>
    <t>Einsparung Brennstoff</t>
  </si>
  <si>
    <t>Betriebskosten Pellets</t>
  </si>
  <si>
    <t>Betriebskosten Konventionell</t>
  </si>
  <si>
    <t>Einsparung pro Jahr</t>
  </si>
  <si>
    <t>Amortisation nur über Betriebskosten</t>
  </si>
  <si>
    <t>Darlehnskosten pro Jahr Pellets</t>
  </si>
  <si>
    <t>Darlehnskosten pro Jahr konvent.</t>
  </si>
  <si>
    <t>Betriebs- und Kapitalkosten Pellets</t>
  </si>
  <si>
    <t>Betriebs- und Kapitalkosten konvent.</t>
  </si>
  <si>
    <t>Differenz Konventionell-Pellets</t>
  </si>
  <si>
    <t>pro Jahr</t>
  </si>
  <si>
    <t xml:space="preserve">Auswertung vom:  </t>
  </si>
  <si>
    <t>Hochrechnung gemäß der üblichen Verfahren für Kapitallebensversicherungen</t>
  </si>
  <si>
    <t>Prognoseverfahren beruhen auf Beobachtung der bisherigen Markentwicklung.</t>
  </si>
  <si>
    <t>Angaben sind unverbindlich und ohne Gewähr</t>
  </si>
  <si>
    <t>Preissteigerungsindex konvention.</t>
  </si>
  <si>
    <t>tilgungsfreie Anlaufjahre</t>
  </si>
  <si>
    <t>konventioneller Energieträger</t>
  </si>
  <si>
    <t>Der Zinssatz, mit dem der gleiche Gewinn wie mit der Pelletsheizung erzielt wird, beträgt:</t>
  </si>
  <si>
    <t>Mehrinvestition Pellets vs. konventionell</t>
  </si>
  <si>
    <t>© ÖkoFEN Heiztechnik GmbH, Robert Albrecht</t>
  </si>
  <si>
    <t>Heizwert Pellets in kWh/kg</t>
  </si>
  <si>
    <t>Amort.über Betriebs- und Kapitalkost.</t>
  </si>
  <si>
    <t>kg</t>
  </si>
  <si>
    <t>Pellets-Brennwerttechnik</t>
  </si>
  <si>
    <t>Betrachtungszeitraum in Jahren</t>
  </si>
  <si>
    <t>eta konventionell (Gesamt-Wärmeerzeuger)</t>
  </si>
  <si>
    <t>NT Heizsystem (&lt;= 35°C Rücklauf)?</t>
  </si>
  <si>
    <r>
      <t>Erwarteter øVerbrauch Pellets in</t>
    </r>
    <r>
      <rPr>
        <b/>
        <sz val="9"/>
        <rFont val="Arial"/>
        <family val="2"/>
      </rPr>
      <t xml:space="preserve"> to</t>
    </r>
    <r>
      <rPr>
        <sz val="9"/>
        <rFont val="Arial"/>
        <family val="2"/>
      </rPr>
      <t xml:space="preserve"> pro Jahr</t>
    </r>
  </si>
  <si>
    <t>tatsächliche Anlagenkosten Pellets</t>
  </si>
  <si>
    <t>Wärmebedarf in kWh pro Jahr</t>
  </si>
  <si>
    <r>
      <t>CO</t>
    </r>
    <r>
      <rPr>
        <b/>
        <vertAlign val="subscript"/>
        <sz val="10"/>
        <rFont val="Arial"/>
        <family val="2"/>
      </rPr>
      <t>2</t>
    </r>
    <r>
      <rPr>
        <b/>
        <sz val="10"/>
        <rFont val="Arial"/>
        <family val="2"/>
      </rPr>
      <t>-Einsparung mit der Pelletsheizung im Betrachtungszeitraum:</t>
    </r>
  </si>
  <si>
    <t>Summe Brennstoffkosten konventionell:</t>
  </si>
  <si>
    <t>Summe Brennstoffkosten Pellets:</t>
  </si>
  <si>
    <t>Öl</t>
  </si>
  <si>
    <t>Version RA4.22</t>
  </si>
  <si>
    <t>in 15 Jahren</t>
  </si>
  <si>
    <t xml:space="preserve">Zinssatz Darlehen </t>
  </si>
  <si>
    <t>Nein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</si>
</sst>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 numFmtId="166" formatCode="#,##0.00\ _€"/>
    <numFmt numFmtId="167" formatCode="d/\ mmmm\ yyyy"/>
    <numFmt numFmtId="168" formatCode="0.0%"/>
    <numFmt numFmtId="169" formatCode="[$-407]dddd\,\ d\.\ mmmm\ yyyy"/>
    <numFmt numFmtId="170" formatCode="[$-407]d/\ mmm/\ yy;@"/>
    <numFmt numFmtId="171" formatCode="[$-407]d/\ mmm/\ yyyy;@"/>
    <numFmt numFmtId="172" formatCode="0.0000"/>
    <numFmt numFmtId="173" formatCode="0.000"/>
    <numFmt numFmtId="174" formatCode="#,##0.0"/>
    <numFmt numFmtId="175" formatCode="yyyy"/>
    <numFmt numFmtId="176" formatCode="#,##0\ &quot;€&quot;"/>
  </numFmts>
  <fonts count="62">
    <font>
      <sz val="10"/>
      <name val="Arial"/>
      <family val="0"/>
    </font>
    <font>
      <b/>
      <sz val="10"/>
      <name val="Arial"/>
      <family val="2"/>
    </font>
    <font>
      <b/>
      <i/>
      <sz val="12"/>
      <name val="Arial"/>
      <family val="2"/>
    </font>
    <font>
      <u val="single"/>
      <sz val="10"/>
      <color indexed="12"/>
      <name val="Arial"/>
      <family val="0"/>
    </font>
    <font>
      <b/>
      <sz val="10"/>
      <color indexed="9"/>
      <name val="Arial"/>
      <family val="2"/>
    </font>
    <font>
      <b/>
      <sz val="9"/>
      <name val="Arial"/>
      <family val="2"/>
    </font>
    <font>
      <b/>
      <sz val="12"/>
      <color indexed="10"/>
      <name val="Arial"/>
      <family val="2"/>
    </font>
    <font>
      <sz val="10"/>
      <color indexed="43"/>
      <name val="Arial"/>
      <family val="2"/>
    </font>
    <font>
      <sz val="7"/>
      <name val="Arial"/>
      <family val="2"/>
    </font>
    <font>
      <sz val="8"/>
      <name val="Arial"/>
      <family val="2"/>
    </font>
    <font>
      <sz val="8"/>
      <name val="Tahoma"/>
      <family val="0"/>
    </font>
    <font>
      <u val="single"/>
      <sz val="10"/>
      <color indexed="36"/>
      <name val="Arial"/>
      <family val="0"/>
    </font>
    <font>
      <sz val="9"/>
      <name val="Arial"/>
      <family val="2"/>
    </font>
    <font>
      <b/>
      <sz val="9"/>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color indexed="62"/>
      <name val="Arial"/>
      <family val="2"/>
    </font>
    <font>
      <sz val="22"/>
      <name val="Arial"/>
      <family val="2"/>
    </font>
    <font>
      <sz val="8"/>
      <color indexed="10"/>
      <name val="Tahoma"/>
      <family val="2"/>
    </font>
    <font>
      <b/>
      <sz val="10"/>
      <color indexed="10"/>
      <name val="Arial Black"/>
      <family val="2"/>
    </font>
    <font>
      <b/>
      <sz val="8"/>
      <name val="Tahoma"/>
      <family val="2"/>
    </font>
    <font>
      <sz val="10"/>
      <color indexed="10"/>
      <name val="Arial Black"/>
      <family val="2"/>
    </font>
    <font>
      <b/>
      <vertAlign val="subscript"/>
      <sz val="10"/>
      <name val="Arial"/>
      <family val="2"/>
    </font>
    <font>
      <sz val="14.25"/>
      <color indexed="8"/>
      <name val="Arial"/>
      <family val="0"/>
    </font>
    <font>
      <b/>
      <sz val="17.25"/>
      <color indexed="8"/>
      <name val="Arial"/>
      <family val="0"/>
    </font>
    <font>
      <sz val="11"/>
      <color indexed="8"/>
      <name val="Arial"/>
      <family val="0"/>
    </font>
    <font>
      <b/>
      <sz val="12"/>
      <color indexed="8"/>
      <name val="Arial"/>
      <family val="0"/>
    </font>
    <font>
      <sz val="19.5"/>
      <color indexed="8"/>
      <name val="Arial"/>
      <family val="0"/>
    </font>
    <font>
      <sz val="13.25"/>
      <color indexed="8"/>
      <name val="Arial"/>
      <family val="0"/>
    </font>
    <font>
      <b/>
      <sz val="23.2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color indexed="8"/>
      </left>
      <right style="thin"/>
      <top style="thin">
        <color indexed="8"/>
      </top>
      <bottom style="thin">
        <color indexed="8"/>
      </bottom>
    </border>
    <border>
      <left style="thin"/>
      <right>
        <color indexed="63"/>
      </right>
      <top>
        <color indexed="63"/>
      </top>
      <bottom style="thin">
        <color indexed="8"/>
      </bottom>
    </border>
    <border>
      <left style="thin"/>
      <right>
        <color indexed="63"/>
      </right>
      <top style="thin">
        <color indexed="8"/>
      </top>
      <bottom style="medium">
        <color indexed="9"/>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color indexed="8"/>
      </right>
      <top style="thin">
        <color indexed="8"/>
      </top>
      <bottom style="thin">
        <color indexed="8"/>
      </bottom>
    </border>
    <border>
      <left style="medium">
        <color indexed="9"/>
      </left>
      <right style="thin"/>
      <top style="thin">
        <color indexed="8"/>
      </top>
      <bottom style="thin">
        <color indexed="8"/>
      </bottom>
    </border>
    <border>
      <left>
        <color indexed="63"/>
      </left>
      <right style="medium">
        <color indexed="9"/>
      </right>
      <top style="thin">
        <color indexed="8"/>
      </top>
      <bottom style="medium">
        <color indexed="9"/>
      </bottom>
    </border>
    <border>
      <left style="medium">
        <color indexed="9"/>
      </left>
      <right style="thin"/>
      <top style="medium">
        <color indexed="9"/>
      </top>
      <bottom style="thin">
        <color indexed="8"/>
      </bottom>
    </border>
    <border>
      <left style="medium">
        <color indexed="9"/>
      </left>
      <right style="thin"/>
      <top style="thin">
        <color indexed="8"/>
      </top>
      <bottom>
        <color indexed="63"/>
      </bottom>
    </border>
    <border>
      <left style="medium">
        <color indexed="9"/>
      </left>
      <right style="thin"/>
      <top style="thin">
        <color indexed="8"/>
      </top>
      <bottom style="thin"/>
    </border>
    <border>
      <left>
        <color indexed="63"/>
      </left>
      <right>
        <color indexed="63"/>
      </right>
      <top style="thin">
        <color indexed="8"/>
      </top>
      <bottom>
        <color indexed="63"/>
      </bottom>
    </border>
    <border>
      <left>
        <color indexed="63"/>
      </left>
      <right style="medium">
        <color indexed="9"/>
      </right>
      <top style="thin">
        <color indexed="8"/>
      </top>
      <bottom>
        <color indexed="63"/>
      </bottom>
    </border>
    <border>
      <left>
        <color indexed="63"/>
      </left>
      <right style="medium">
        <color indexed="9"/>
      </right>
      <top style="thin"/>
      <bottom style="medium">
        <color indexed="9"/>
      </bottom>
    </border>
    <border>
      <left>
        <color indexed="63"/>
      </left>
      <right>
        <color indexed="63"/>
      </right>
      <top style="thin"/>
      <bottom style="medium">
        <color indexed="9"/>
      </bottom>
    </border>
    <border>
      <left style="thin"/>
      <right>
        <color indexed="63"/>
      </right>
      <top style="medium">
        <color indexed="9"/>
      </top>
      <bottom style="thin"/>
    </border>
    <border>
      <left>
        <color indexed="63"/>
      </left>
      <right>
        <color indexed="63"/>
      </right>
      <top style="medium">
        <color indexed="9"/>
      </top>
      <bottom style="thin"/>
    </border>
    <border>
      <left style="medium">
        <color indexed="9"/>
      </left>
      <right style="thin"/>
      <top>
        <color indexed="63"/>
      </top>
      <bottom>
        <color indexed="63"/>
      </bottom>
    </border>
    <border>
      <left style="medium">
        <color indexed="9"/>
      </left>
      <right style="thin"/>
      <top style="thin"/>
      <bottom style="thin"/>
    </border>
    <border>
      <left style="medium">
        <color indexed="9"/>
      </left>
      <right style="thin"/>
      <top>
        <color indexed="63"/>
      </top>
      <bottom style="thin"/>
    </border>
    <border>
      <left>
        <color indexed="63"/>
      </left>
      <right style="medium">
        <color indexed="9"/>
      </right>
      <top style="thin"/>
      <bottom>
        <color indexed="63"/>
      </bottom>
    </border>
    <border>
      <left>
        <color indexed="63"/>
      </left>
      <right>
        <color indexed="63"/>
      </right>
      <top style="thin"/>
      <bottom style="thin"/>
    </border>
    <border>
      <left>
        <color indexed="63"/>
      </left>
      <right style="medium">
        <color indexed="9"/>
      </right>
      <top style="thin"/>
      <bottom style="thin"/>
    </border>
    <border>
      <left>
        <color indexed="63"/>
      </left>
      <right style="thin"/>
      <top style="thin"/>
      <bottom>
        <color indexed="63"/>
      </bottom>
    </border>
    <border>
      <left style="thin"/>
      <right>
        <color indexed="63"/>
      </right>
      <top>
        <color indexed="63"/>
      </top>
      <bottom style="thick">
        <color indexed="8"/>
      </bottom>
    </border>
    <border>
      <left>
        <color indexed="63"/>
      </left>
      <right>
        <color indexed="63"/>
      </right>
      <top>
        <color indexed="63"/>
      </top>
      <bottom style="thick">
        <color indexed="8"/>
      </bottom>
    </border>
    <border>
      <left>
        <color indexed="63"/>
      </left>
      <right style="thin"/>
      <top>
        <color indexed="63"/>
      </top>
      <bottom style="thick">
        <color indexed="8"/>
      </bottom>
    </border>
    <border>
      <left style="thin"/>
      <right>
        <color indexed="63"/>
      </right>
      <top style="thin">
        <color indexed="8"/>
      </top>
      <bottom>
        <color indexed="63"/>
      </bottom>
    </border>
    <border>
      <left style="thin"/>
      <right>
        <color indexed="63"/>
      </right>
      <top style="thin"/>
      <bottom style="medium">
        <color indexed="9"/>
      </bottom>
    </border>
    <border>
      <left>
        <color indexed="63"/>
      </left>
      <right>
        <color indexed="63"/>
      </right>
      <top style="thin">
        <color indexed="8"/>
      </top>
      <bottom style="medium">
        <color indexed="9"/>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1"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5" fillId="3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7" fillId="44" borderId="1" applyNumberFormat="0" applyAlignment="0" applyProtection="0"/>
    <xf numFmtId="0" fontId="16" fillId="9" borderId="0" applyNumberFormat="0" applyBorder="0" applyAlignment="0" applyProtection="0"/>
    <xf numFmtId="0" fontId="48" fillId="44" borderId="2" applyNumberFormat="0" applyAlignment="0" applyProtection="0"/>
    <xf numFmtId="0" fontId="11" fillId="0" borderId="0" applyNumberFormat="0" applyFill="0" applyBorder="0" applyAlignment="0" applyProtection="0"/>
    <xf numFmtId="0" fontId="17" fillId="45" borderId="3" applyNumberFormat="0" applyAlignment="0" applyProtection="0"/>
    <xf numFmtId="0" fontId="18" fillId="46" borderId="4" applyNumberFormat="0" applyAlignment="0" applyProtection="0"/>
    <xf numFmtId="41" fontId="0" fillId="0" borderId="0" applyFont="0" applyFill="0" applyBorder="0" applyAlignment="0" applyProtection="0"/>
    <xf numFmtId="0" fontId="49" fillId="47" borderId="2" applyNumberFormat="0" applyAlignment="0" applyProtection="0"/>
    <xf numFmtId="0" fontId="50" fillId="0" borderId="5" applyNumberFormat="0" applyFill="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20" fillId="10" borderId="0" applyNumberFormat="0" applyBorder="0" applyAlignment="0" applyProtection="0"/>
    <xf numFmtId="0" fontId="52" fillId="48" borderId="0" applyNumberFormat="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24" fillId="13" borderId="3" applyNumberFormat="0" applyAlignment="0" applyProtection="0"/>
    <xf numFmtId="43" fontId="0" fillId="0" borderId="0" applyFont="0" applyFill="0" applyBorder="0" applyAlignment="0" applyProtection="0"/>
    <xf numFmtId="0" fontId="25" fillId="0" borderId="9" applyNumberFormat="0" applyFill="0" applyAlignment="0" applyProtection="0"/>
    <xf numFmtId="0" fontId="26" fillId="49" borderId="0" applyNumberFormat="0" applyBorder="0" applyAlignment="0" applyProtection="0"/>
    <xf numFmtId="0" fontId="0" fillId="50" borderId="10" applyNumberFormat="0" applyFont="0" applyAlignment="0" applyProtection="0"/>
    <xf numFmtId="0" fontId="0" fillId="51" borderId="11" applyNumberFormat="0" applyFont="0" applyAlignment="0" applyProtection="0"/>
    <xf numFmtId="0" fontId="27" fillId="45" borderId="12" applyNumberFormat="0" applyAlignment="0" applyProtection="0"/>
    <xf numFmtId="9" fontId="0" fillId="0" borderId="0" applyFont="0" applyFill="0" applyBorder="0" applyAlignment="0" applyProtection="0"/>
    <xf numFmtId="0" fontId="53" fillId="52" borderId="0" applyNumberFormat="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54" fillId="0" borderId="0" applyNumberFormat="0" applyFill="0" applyBorder="0" applyAlignment="0" applyProtection="0"/>
    <xf numFmtId="0" fontId="55" fillId="0" borderId="14" applyNumberFormat="0" applyFill="0" applyAlignment="0" applyProtection="0"/>
    <xf numFmtId="0" fontId="56" fillId="0" borderId="15" applyNumberFormat="0" applyFill="0" applyAlignment="0" applyProtection="0"/>
    <xf numFmtId="0" fontId="57" fillId="0" borderId="16" applyNumberFormat="0" applyFill="0" applyAlignment="0" applyProtection="0"/>
    <xf numFmtId="0" fontId="57" fillId="0" borderId="0" applyNumberFormat="0" applyFill="0" applyBorder="0" applyAlignment="0" applyProtection="0"/>
    <xf numFmtId="0" fontId="58"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60" fillId="53" borderId="18" applyNumberFormat="0" applyAlignment="0" applyProtection="0"/>
  </cellStyleXfs>
  <cellXfs count="120">
    <xf numFmtId="0" fontId="0" fillId="0" borderId="0" xfId="0" applyAlignment="1">
      <alignment/>
    </xf>
    <xf numFmtId="0" fontId="0" fillId="45" borderId="0" xfId="0" applyFill="1" applyBorder="1" applyAlignment="1" applyProtection="1">
      <alignment/>
      <protection/>
    </xf>
    <xf numFmtId="164" fontId="1" fillId="45" borderId="0" xfId="0" applyNumberFormat="1" applyFont="1" applyFill="1" applyBorder="1" applyAlignment="1" applyProtection="1">
      <alignment/>
      <protection/>
    </xf>
    <xf numFmtId="0" fontId="1" fillId="45" borderId="0" xfId="0" applyFont="1" applyFill="1" applyBorder="1" applyAlignment="1" applyProtection="1">
      <alignment/>
      <protection/>
    </xf>
    <xf numFmtId="166" fontId="0" fillId="45" borderId="0" xfId="0" applyNumberFormat="1" applyFill="1" applyBorder="1" applyAlignment="1" applyProtection="1">
      <alignment/>
      <protection/>
    </xf>
    <xf numFmtId="164" fontId="0" fillId="45" borderId="0" xfId="0" applyNumberFormat="1" applyFill="1" applyBorder="1" applyAlignment="1" applyProtection="1">
      <alignment/>
      <protection/>
    </xf>
    <xf numFmtId="9" fontId="0" fillId="45" borderId="0" xfId="0" applyNumberFormat="1" applyFill="1" applyBorder="1" applyAlignment="1" applyProtection="1">
      <alignment/>
      <protection/>
    </xf>
    <xf numFmtId="0" fontId="3" fillId="45" borderId="0" xfId="80" applyFill="1" applyBorder="1" applyAlignment="1" applyProtection="1">
      <alignment/>
      <protection/>
    </xf>
    <xf numFmtId="166" fontId="0" fillId="45" borderId="19" xfId="0" applyNumberFormat="1" applyFill="1" applyBorder="1" applyAlignment="1" applyProtection="1">
      <alignment/>
      <protection/>
    </xf>
    <xf numFmtId="0" fontId="0" fillId="45" borderId="19" xfId="0" applyFill="1" applyBorder="1" applyAlignment="1" applyProtection="1">
      <alignment/>
      <protection/>
    </xf>
    <xf numFmtId="0" fontId="0" fillId="45" borderId="0" xfId="0" applyFill="1" applyBorder="1" applyAlignment="1" applyProtection="1">
      <alignment wrapText="1" shrinkToFit="1"/>
      <protection/>
    </xf>
    <xf numFmtId="0" fontId="0" fillId="45" borderId="0" xfId="0" applyFill="1" applyBorder="1" applyAlignment="1">
      <alignment/>
    </xf>
    <xf numFmtId="164" fontId="2" fillId="45" borderId="0" xfId="0" applyNumberFormat="1" applyFont="1" applyFill="1" applyBorder="1" applyAlignment="1" applyProtection="1">
      <alignment/>
      <protection/>
    </xf>
    <xf numFmtId="0" fontId="0" fillId="45" borderId="20" xfId="0" applyFill="1" applyBorder="1" applyAlignment="1">
      <alignment/>
    </xf>
    <xf numFmtId="0" fontId="0" fillId="45" borderId="19" xfId="0" applyFill="1" applyBorder="1" applyAlignment="1">
      <alignment/>
    </xf>
    <xf numFmtId="0" fontId="0" fillId="45" borderId="19" xfId="0" applyFill="1" applyBorder="1" applyAlignment="1" applyProtection="1">
      <alignment/>
      <protection/>
    </xf>
    <xf numFmtId="0" fontId="8" fillId="45" borderId="20" xfId="0" applyFont="1" applyFill="1" applyBorder="1" applyAlignment="1" applyProtection="1">
      <alignment horizontal="right"/>
      <protection/>
    </xf>
    <xf numFmtId="0" fontId="8" fillId="45" borderId="21" xfId="0" applyFont="1" applyFill="1" applyBorder="1" applyAlignment="1" applyProtection="1">
      <alignment horizontal="right"/>
      <protection/>
    </xf>
    <xf numFmtId="0" fontId="8" fillId="45" borderId="0" xfId="0" applyFont="1" applyFill="1" applyBorder="1" applyAlignment="1">
      <alignment/>
    </xf>
    <xf numFmtId="0" fontId="8" fillId="45" borderId="0" xfId="0" applyFont="1" applyFill="1" applyBorder="1" applyAlignment="1">
      <alignment horizontal="right"/>
    </xf>
    <xf numFmtId="0" fontId="8" fillId="45" borderId="19" xfId="0" applyFont="1" applyFill="1" applyBorder="1" applyAlignment="1">
      <alignment horizontal="right"/>
    </xf>
    <xf numFmtId="10" fontId="0" fillId="45" borderId="22" xfId="0" applyNumberFormat="1" applyFill="1" applyBorder="1" applyAlignment="1" applyProtection="1">
      <alignment/>
      <protection/>
    </xf>
    <xf numFmtId="0" fontId="4" fillId="54" borderId="23" xfId="0" applyFont="1" applyFill="1" applyBorder="1" applyAlignment="1" applyProtection="1">
      <alignment horizontal="right"/>
      <protection/>
    </xf>
    <xf numFmtId="4" fontId="0" fillId="8" borderId="23" xfId="0" applyNumberFormat="1" applyFill="1" applyBorder="1" applyAlignment="1" applyProtection="1">
      <alignment/>
      <protection/>
    </xf>
    <xf numFmtId="4" fontId="1" fillId="8" borderId="23" xfId="0" applyNumberFormat="1" applyFont="1" applyFill="1" applyBorder="1" applyAlignment="1" applyProtection="1">
      <alignment/>
      <protection/>
    </xf>
    <xf numFmtId="0" fontId="0" fillId="45" borderId="24" xfId="0" applyFill="1" applyBorder="1" applyAlignment="1" applyProtection="1">
      <alignment/>
      <protection/>
    </xf>
    <xf numFmtId="0" fontId="4" fillId="54" borderId="25" xfId="0" applyFont="1" applyFill="1" applyBorder="1" applyAlignment="1" applyProtection="1">
      <alignment horizontal="right"/>
      <protection/>
    </xf>
    <xf numFmtId="4" fontId="0" fillId="8" borderId="25" xfId="0" applyNumberFormat="1" applyFill="1" applyBorder="1" applyAlignment="1" applyProtection="1">
      <alignment/>
      <protection/>
    </xf>
    <xf numFmtId="4" fontId="1" fillId="8" borderId="25" xfId="0" applyNumberFormat="1" applyFont="1" applyFill="1" applyBorder="1" applyAlignment="1" applyProtection="1">
      <alignment/>
      <protection/>
    </xf>
    <xf numFmtId="0" fontId="0" fillId="45" borderId="26" xfId="0" applyFill="1" applyBorder="1" applyAlignment="1" applyProtection="1">
      <alignment/>
      <protection/>
    </xf>
    <xf numFmtId="0" fontId="7" fillId="55" borderId="27" xfId="0" applyFont="1" applyFill="1" applyBorder="1" applyAlignment="1" applyProtection="1">
      <alignment/>
      <protection/>
    </xf>
    <xf numFmtId="0" fontId="9" fillId="45" borderId="24" xfId="0" applyFont="1" applyFill="1" applyBorder="1" applyAlignment="1" applyProtection="1" quotePrefix="1">
      <alignment horizontal="left"/>
      <protection/>
    </xf>
    <xf numFmtId="0" fontId="0" fillId="45" borderId="28" xfId="0" applyFill="1" applyBorder="1" applyAlignment="1" applyProtection="1" quotePrefix="1">
      <alignment horizontal="left"/>
      <protection/>
    </xf>
    <xf numFmtId="0" fontId="12" fillId="45" borderId="29" xfId="0" applyFont="1" applyFill="1" applyBorder="1" applyAlignment="1" applyProtection="1">
      <alignment/>
      <protection/>
    </xf>
    <xf numFmtId="0" fontId="12" fillId="45" borderId="29" xfId="0" applyFont="1" applyFill="1" applyBorder="1" applyAlignment="1" applyProtection="1">
      <alignment wrapText="1" shrinkToFit="1"/>
      <protection/>
    </xf>
    <xf numFmtId="0" fontId="12" fillId="45" borderId="24" xfId="0" applyFont="1" applyFill="1" applyBorder="1" applyAlignment="1" applyProtection="1">
      <alignment/>
      <protection/>
    </xf>
    <xf numFmtId="0" fontId="12" fillId="45" borderId="29" xfId="0" applyFont="1" applyFill="1" applyBorder="1" applyAlignment="1" applyProtection="1">
      <alignment vertical="center" wrapText="1"/>
      <protection/>
    </xf>
    <xf numFmtId="2" fontId="12" fillId="45" borderId="29" xfId="0" applyNumberFormat="1" applyFont="1" applyFill="1" applyBorder="1" applyAlignment="1" applyProtection="1" quotePrefix="1">
      <alignment horizontal="left" vertical="center" wrapText="1"/>
      <protection/>
    </xf>
    <xf numFmtId="0" fontId="12" fillId="45" borderId="29" xfId="0" applyFont="1" applyFill="1" applyBorder="1" applyAlignment="1" applyProtection="1" quotePrefix="1">
      <alignment horizontal="left"/>
      <protection/>
    </xf>
    <xf numFmtId="0" fontId="12" fillId="45" borderId="30" xfId="0" applyFont="1" applyFill="1" applyBorder="1" applyAlignment="1" applyProtection="1">
      <alignment/>
      <protection/>
    </xf>
    <xf numFmtId="0" fontId="13" fillId="54" borderId="31" xfId="0" applyFont="1" applyFill="1" applyBorder="1" applyAlignment="1" applyProtection="1">
      <alignment/>
      <protection/>
    </xf>
    <xf numFmtId="166" fontId="12" fillId="8" borderId="31" xfId="0" applyNumberFormat="1" applyFont="1" applyFill="1" applyBorder="1" applyAlignment="1" applyProtection="1">
      <alignment/>
      <protection/>
    </xf>
    <xf numFmtId="166" fontId="5" fillId="8" borderId="31" xfId="0" applyNumberFormat="1" applyFont="1" applyFill="1" applyBorder="1" applyAlignment="1" applyProtection="1" quotePrefix="1">
      <alignment horizontal="left"/>
      <protection/>
    </xf>
    <xf numFmtId="166" fontId="12" fillId="8" borderId="31" xfId="0" applyNumberFormat="1" applyFont="1" applyFill="1" applyBorder="1" applyAlignment="1" applyProtection="1" quotePrefix="1">
      <alignment horizontal="left"/>
      <protection/>
    </xf>
    <xf numFmtId="166" fontId="12" fillId="8" borderId="31" xfId="0" applyNumberFormat="1" applyFont="1" applyFill="1" applyBorder="1" applyAlignment="1" applyProtection="1">
      <alignment horizontal="left"/>
      <protection/>
    </xf>
    <xf numFmtId="164" fontId="0" fillId="33" borderId="32" xfId="0" applyNumberFormat="1" applyFont="1" applyFill="1" applyBorder="1" applyAlignment="1" applyProtection="1">
      <alignment/>
      <protection locked="0"/>
    </xf>
    <xf numFmtId="1" fontId="1" fillId="33" borderId="32" xfId="0" applyNumberFormat="1" applyFont="1" applyFill="1" applyBorder="1" applyAlignment="1" applyProtection="1">
      <alignment vertical="center"/>
      <protection locked="0"/>
    </xf>
    <xf numFmtId="10" fontId="0" fillId="33" borderId="32" xfId="0" applyNumberFormat="1" applyFont="1" applyFill="1" applyBorder="1" applyAlignment="1" applyProtection="1">
      <alignment/>
      <protection locked="0"/>
    </xf>
    <xf numFmtId="164" fontId="0" fillId="56" borderId="32" xfId="0" applyNumberFormat="1" applyFont="1" applyFill="1" applyBorder="1" applyAlignment="1" applyProtection="1">
      <alignment/>
      <protection/>
    </xf>
    <xf numFmtId="165" fontId="0" fillId="56" borderId="32" xfId="0" applyNumberFormat="1" applyFont="1" applyFill="1" applyBorder="1" applyAlignment="1" applyProtection="1">
      <alignment/>
      <protection/>
    </xf>
    <xf numFmtId="0" fontId="0" fillId="56" borderId="32" xfId="0" applyNumberFormat="1" applyFont="1" applyFill="1" applyBorder="1" applyAlignment="1" applyProtection="1">
      <alignment/>
      <protection/>
    </xf>
    <xf numFmtId="0" fontId="0" fillId="0" borderId="0" xfId="0" applyAlignment="1" quotePrefix="1">
      <alignment/>
    </xf>
    <xf numFmtId="2" fontId="12" fillId="45" borderId="29" xfId="0" applyNumberFormat="1" applyFont="1" applyFill="1" applyBorder="1" applyAlignment="1" applyProtection="1">
      <alignment horizontal="left" vertical="center" wrapText="1"/>
      <protection/>
    </xf>
    <xf numFmtId="164" fontId="0" fillId="33" borderId="32" xfId="0" applyNumberFormat="1" applyFont="1" applyFill="1" applyBorder="1" applyAlignment="1" applyProtection="1">
      <alignment vertical="center"/>
      <protection locked="0"/>
    </xf>
    <xf numFmtId="14" fontId="7" fillId="55" borderId="33" xfId="0" applyNumberFormat="1" applyFont="1" applyFill="1" applyBorder="1" applyAlignment="1" applyProtection="1">
      <alignment/>
      <protection/>
    </xf>
    <xf numFmtId="0" fontId="6" fillId="45" borderId="0" xfId="0" applyFont="1" applyFill="1" applyBorder="1" applyAlignment="1" applyProtection="1">
      <alignment/>
      <protection/>
    </xf>
    <xf numFmtId="164" fontId="1" fillId="23" borderId="34" xfId="0" applyNumberFormat="1" applyFont="1" applyFill="1" applyBorder="1" applyAlignment="1" applyProtection="1">
      <alignment/>
      <protection locked="0"/>
    </xf>
    <xf numFmtId="164" fontId="0" fillId="23" borderId="32" xfId="0" applyNumberFormat="1" applyFont="1" applyFill="1" applyBorder="1" applyAlignment="1" applyProtection="1">
      <alignment/>
      <protection locked="0"/>
    </xf>
    <xf numFmtId="1" fontId="0" fillId="23" borderId="35" xfId="0" applyNumberFormat="1" applyFont="1" applyFill="1" applyBorder="1" applyAlignment="1" applyProtection="1">
      <alignment horizontal="right" vertical="center"/>
      <protection locked="0"/>
    </xf>
    <xf numFmtId="10" fontId="0" fillId="23" borderId="32" xfId="0" applyNumberFormat="1" applyFont="1" applyFill="1" applyBorder="1" applyAlignment="1" applyProtection="1">
      <alignment/>
      <protection locked="0"/>
    </xf>
    <xf numFmtId="164" fontId="1" fillId="56" borderId="36" xfId="0" applyNumberFormat="1" applyFont="1" applyFill="1" applyBorder="1" applyAlignment="1" applyProtection="1">
      <alignment/>
      <protection/>
    </xf>
    <xf numFmtId="0" fontId="12" fillId="45" borderId="29" xfId="0" applyFont="1" applyFill="1" applyBorder="1" applyAlignment="1" applyProtection="1">
      <alignment horizontal="left"/>
      <protection/>
    </xf>
    <xf numFmtId="168" fontId="34" fillId="56" borderId="37" xfId="0" applyNumberFormat="1" applyFont="1" applyFill="1" applyBorder="1" applyAlignment="1" applyProtection="1">
      <alignment/>
      <protection/>
    </xf>
    <xf numFmtId="0" fontId="1" fillId="56" borderId="38" xfId="0" applyFont="1" applyFill="1" applyBorder="1" applyAlignment="1" applyProtection="1">
      <alignment/>
      <protection/>
    </xf>
    <xf numFmtId="0" fontId="1" fillId="56" borderId="39" xfId="0" applyFont="1" applyFill="1" applyBorder="1" applyAlignment="1" applyProtection="1">
      <alignment/>
      <protection/>
    </xf>
    <xf numFmtId="3" fontId="36" fillId="56" borderId="40" xfId="0" applyNumberFormat="1" applyFont="1" applyFill="1" applyBorder="1" applyAlignment="1" applyProtection="1" quotePrefix="1">
      <alignment/>
      <protection/>
    </xf>
    <xf numFmtId="0" fontId="1" fillId="45" borderId="41" xfId="0" applyFont="1" applyFill="1" applyBorder="1" applyAlignment="1" applyProtection="1" quotePrefix="1">
      <alignment horizontal="right"/>
      <protection/>
    </xf>
    <xf numFmtId="0" fontId="1" fillId="45" borderId="42" xfId="0" applyFont="1" applyFill="1" applyBorder="1" applyAlignment="1" applyProtection="1" quotePrefix="1">
      <alignment horizontal="right"/>
      <protection/>
    </xf>
    <xf numFmtId="168" fontId="34" fillId="45" borderId="42" xfId="0" applyNumberFormat="1" applyFont="1" applyFill="1" applyBorder="1" applyAlignment="1" applyProtection="1">
      <alignment/>
      <protection/>
    </xf>
    <xf numFmtId="0" fontId="1" fillId="45" borderId="42" xfId="0" applyFont="1" applyFill="1" applyBorder="1" applyAlignment="1" applyProtection="1">
      <alignment/>
      <protection/>
    </xf>
    <xf numFmtId="164" fontId="0" fillId="23" borderId="32" xfId="0" applyNumberFormat="1" applyFont="1" applyFill="1" applyBorder="1" applyAlignment="1" applyProtection="1">
      <alignment horizontal="right"/>
      <protection locked="0"/>
    </xf>
    <xf numFmtId="0" fontId="0" fillId="33" borderId="43" xfId="0" applyFont="1" applyFill="1" applyBorder="1" applyAlignment="1" applyProtection="1">
      <alignment horizontal="right"/>
      <protection locked="0"/>
    </xf>
    <xf numFmtId="0" fontId="0" fillId="56" borderId="36" xfId="0" applyNumberFormat="1" applyFont="1" applyFill="1" applyBorder="1" applyAlignment="1" applyProtection="1">
      <alignment/>
      <protection/>
    </xf>
    <xf numFmtId="9" fontId="0" fillId="56" borderId="44" xfId="0" applyNumberFormat="1" applyFont="1" applyFill="1" applyBorder="1" applyAlignment="1" applyProtection="1">
      <alignment/>
      <protection/>
    </xf>
    <xf numFmtId="10" fontId="0" fillId="23" borderId="44" xfId="0" applyNumberFormat="1" applyFont="1" applyFill="1" applyBorder="1" applyAlignment="1" applyProtection="1">
      <alignment/>
      <protection locked="0"/>
    </xf>
    <xf numFmtId="9" fontId="0" fillId="23" borderId="45" xfId="0" applyNumberFormat="1" applyFont="1" applyFill="1" applyBorder="1" applyAlignment="1" applyProtection="1">
      <alignment/>
      <protection locked="0"/>
    </xf>
    <xf numFmtId="1" fontId="0" fillId="23" borderId="45" xfId="0" applyNumberFormat="1" applyFont="1" applyFill="1" applyBorder="1" applyAlignment="1" applyProtection="1">
      <alignment horizontal="right"/>
      <protection locked="0"/>
    </xf>
    <xf numFmtId="10" fontId="0" fillId="33" borderId="44" xfId="0" applyNumberFormat="1" applyFont="1" applyFill="1" applyBorder="1" applyAlignment="1" applyProtection="1">
      <alignment/>
      <protection locked="0"/>
    </xf>
    <xf numFmtId="0" fontId="1" fillId="56" borderId="37" xfId="0" applyFont="1" applyFill="1" applyBorder="1" applyAlignment="1" applyProtection="1">
      <alignment/>
      <protection/>
    </xf>
    <xf numFmtId="0" fontId="1" fillId="56" borderId="40" xfId="0" applyFont="1" applyFill="1" applyBorder="1" applyAlignment="1" applyProtection="1">
      <alignment/>
      <protection/>
    </xf>
    <xf numFmtId="168" fontId="34" fillId="56" borderId="38" xfId="0" applyNumberFormat="1" applyFont="1" applyFill="1" applyBorder="1" applyAlignment="1" applyProtection="1">
      <alignment/>
      <protection/>
    </xf>
    <xf numFmtId="3" fontId="36" fillId="56" borderId="39" xfId="0" applyNumberFormat="1" applyFont="1" applyFill="1" applyBorder="1" applyAlignment="1" applyProtection="1" quotePrefix="1">
      <alignment/>
      <protection/>
    </xf>
    <xf numFmtId="1" fontId="0" fillId="56" borderId="32" xfId="0" applyNumberFormat="1" applyFont="1" applyFill="1" applyBorder="1" applyAlignment="1" applyProtection="1">
      <alignment/>
      <protection/>
    </xf>
    <xf numFmtId="176" fontId="36" fillId="56" borderId="40" xfId="0" applyNumberFormat="1" applyFont="1" applyFill="1" applyBorder="1" applyAlignment="1" applyProtection="1" quotePrefix="1">
      <alignment/>
      <protection/>
    </xf>
    <xf numFmtId="176" fontId="36" fillId="56" borderId="39" xfId="0" applyNumberFormat="1" applyFont="1" applyFill="1" applyBorder="1" applyAlignment="1" applyProtection="1" quotePrefix="1">
      <alignment/>
      <protection/>
    </xf>
    <xf numFmtId="3" fontId="36" fillId="56" borderId="22" xfId="0" applyNumberFormat="1" applyFont="1" applyFill="1" applyBorder="1" applyAlignment="1" applyProtection="1" quotePrefix="1">
      <alignment/>
      <protection/>
    </xf>
    <xf numFmtId="0" fontId="1" fillId="56" borderId="22" xfId="0" applyFont="1" applyFill="1" applyBorder="1" applyAlignment="1" applyProtection="1">
      <alignment/>
      <protection/>
    </xf>
    <xf numFmtId="3" fontId="36" fillId="56" borderId="46" xfId="0" applyNumberFormat="1" applyFont="1" applyFill="1" applyBorder="1" applyAlignment="1" applyProtection="1" quotePrefix="1">
      <alignment/>
      <protection/>
    </xf>
    <xf numFmtId="168" fontId="34" fillId="56" borderId="47" xfId="0" applyNumberFormat="1" applyFont="1" applyFill="1" applyBorder="1" applyAlignment="1" applyProtection="1">
      <alignment/>
      <protection/>
    </xf>
    <xf numFmtId="0" fontId="1" fillId="56" borderId="47" xfId="0" applyFont="1" applyFill="1" applyBorder="1" applyAlignment="1" applyProtection="1">
      <alignment/>
      <protection/>
    </xf>
    <xf numFmtId="168" fontId="34" fillId="56" borderId="48" xfId="0" applyNumberFormat="1" applyFont="1" applyFill="1" applyBorder="1" applyAlignment="1" applyProtection="1">
      <alignment/>
      <protection/>
    </xf>
    <xf numFmtId="176" fontId="34" fillId="56" borderId="47" xfId="0" applyNumberFormat="1" applyFont="1" applyFill="1" applyBorder="1" applyAlignment="1" applyProtection="1">
      <alignment/>
      <protection/>
    </xf>
    <xf numFmtId="0" fontId="0" fillId="45" borderId="24" xfId="0" applyFill="1" applyBorder="1" applyAlignment="1">
      <alignment/>
    </xf>
    <xf numFmtId="0" fontId="1" fillId="45" borderId="20" xfId="0" applyFont="1" applyFill="1" applyBorder="1" applyAlignment="1" applyProtection="1">
      <alignment/>
      <protection/>
    </xf>
    <xf numFmtId="0" fontId="0" fillId="45" borderId="28" xfId="0" applyFill="1" applyBorder="1" applyAlignment="1">
      <alignment/>
    </xf>
    <xf numFmtId="0" fontId="0" fillId="45" borderId="21" xfId="0" applyFill="1" applyBorder="1" applyAlignment="1">
      <alignment/>
    </xf>
    <xf numFmtId="0" fontId="31" fillId="8" borderId="30" xfId="0" applyFont="1" applyFill="1" applyBorder="1" applyAlignment="1" applyProtection="1">
      <alignment horizontal="center" vertical="center"/>
      <protection/>
    </xf>
    <xf numFmtId="0" fontId="32" fillId="0" borderId="22" xfId="0" applyFont="1" applyBorder="1" applyAlignment="1">
      <alignment horizontal="center" vertical="center"/>
    </xf>
    <xf numFmtId="0" fontId="32" fillId="0" borderId="49" xfId="0" applyFont="1" applyBorder="1" applyAlignment="1">
      <alignment horizontal="center" vertical="center"/>
    </xf>
    <xf numFmtId="0" fontId="32" fillId="0" borderId="24" xfId="0" applyFont="1" applyBorder="1" applyAlignment="1">
      <alignment horizontal="center" vertical="center"/>
    </xf>
    <xf numFmtId="0" fontId="32" fillId="0" borderId="0" xfId="0" applyFont="1" applyBorder="1" applyAlignment="1">
      <alignment horizontal="center" vertical="center"/>
    </xf>
    <xf numFmtId="0" fontId="32" fillId="0" borderId="20" xfId="0" applyFont="1" applyBorder="1" applyAlignment="1">
      <alignment horizontal="center" vertical="center"/>
    </xf>
    <xf numFmtId="0" fontId="32" fillId="0" borderId="50" xfId="0" applyFont="1" applyBorder="1" applyAlignment="1">
      <alignment horizontal="center" vertical="center"/>
    </xf>
    <xf numFmtId="0" fontId="32" fillId="0" borderId="51" xfId="0" applyFont="1" applyBorder="1" applyAlignment="1">
      <alignment horizontal="center" vertical="center"/>
    </xf>
    <xf numFmtId="0" fontId="32" fillId="0" borderId="52" xfId="0" applyFont="1" applyBorder="1" applyAlignment="1">
      <alignment horizontal="center" vertical="center"/>
    </xf>
    <xf numFmtId="0" fontId="3" fillId="45" borderId="0" xfId="80" applyFill="1" applyBorder="1" applyAlignment="1" applyProtection="1">
      <alignment/>
      <protection/>
    </xf>
    <xf numFmtId="0" fontId="0" fillId="45" borderId="0" xfId="0" applyFill="1" applyBorder="1" applyAlignment="1" applyProtection="1">
      <alignment/>
      <protection/>
    </xf>
    <xf numFmtId="0" fontId="1" fillId="56" borderId="53" xfId="0" applyFont="1" applyFill="1" applyBorder="1" applyAlignment="1" applyProtection="1" quotePrefix="1">
      <alignment horizontal="right"/>
      <protection/>
    </xf>
    <xf numFmtId="0" fontId="1" fillId="56" borderId="37" xfId="0" applyFont="1" applyFill="1" applyBorder="1" applyAlignment="1" applyProtection="1" quotePrefix="1">
      <alignment horizontal="right"/>
      <protection/>
    </xf>
    <xf numFmtId="0" fontId="1" fillId="56" borderId="54" xfId="0" applyFont="1" applyFill="1" applyBorder="1" applyAlignment="1" applyProtection="1">
      <alignment horizontal="right"/>
      <protection/>
    </xf>
    <xf numFmtId="0" fontId="0" fillId="0" borderId="40" xfId="0" applyBorder="1" applyAlignment="1">
      <alignment horizontal="right"/>
    </xf>
    <xf numFmtId="0" fontId="1" fillId="56" borderId="27" xfId="0" applyFont="1" applyFill="1" applyBorder="1" applyAlignment="1" applyProtection="1" quotePrefix="1">
      <alignment horizontal="right"/>
      <protection/>
    </xf>
    <xf numFmtId="0" fontId="1" fillId="56" borderId="55" xfId="0" applyFont="1" applyFill="1" applyBorder="1" applyAlignment="1" applyProtection="1" quotePrefix="1">
      <alignment horizontal="right"/>
      <protection/>
    </xf>
    <xf numFmtId="0" fontId="1" fillId="56" borderId="30" xfId="0" applyFont="1" applyFill="1" applyBorder="1" applyAlignment="1" applyProtection="1" quotePrefix="1">
      <alignment horizontal="left"/>
      <protection/>
    </xf>
    <xf numFmtId="0" fontId="0" fillId="0" borderId="22" xfId="0" applyBorder="1" applyAlignment="1">
      <alignment/>
    </xf>
    <xf numFmtId="0" fontId="1" fillId="56" borderId="54" xfId="0" applyFont="1" applyFill="1" applyBorder="1" applyAlignment="1" applyProtection="1" quotePrefix="1">
      <alignment horizontal="left"/>
      <protection/>
    </xf>
    <xf numFmtId="0" fontId="0" fillId="0" borderId="40" xfId="0" applyBorder="1" applyAlignment="1">
      <alignment/>
    </xf>
    <xf numFmtId="0" fontId="1" fillId="56" borderId="30" xfId="0" applyFont="1" applyFill="1" applyBorder="1" applyAlignment="1" applyProtection="1">
      <alignment horizontal="left"/>
      <protection/>
    </xf>
    <xf numFmtId="0" fontId="1" fillId="56" borderId="29" xfId="0" applyFont="1" applyFill="1" applyBorder="1" applyAlignment="1" applyProtection="1" quotePrefix="1">
      <alignment horizontal="left"/>
      <protection/>
    </xf>
    <xf numFmtId="0" fontId="1" fillId="56" borderId="47" xfId="0" applyFont="1" applyFill="1" applyBorder="1" applyAlignment="1" applyProtection="1" quotePrefix="1">
      <alignment horizontal="left"/>
      <protection/>
    </xf>
  </cellXfs>
  <cellStyles count="89">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0]" xfId="69"/>
    <cellStyle name="Eingabe" xfId="70"/>
    <cellStyle name="Ergebnis" xfId="71"/>
    <cellStyle name="Erklärender Text" xfId="72"/>
    <cellStyle name="Explanatory Text" xfId="73"/>
    <cellStyle name="Good" xfId="74"/>
    <cellStyle name="Gut" xfId="75"/>
    <cellStyle name="Heading 1" xfId="76"/>
    <cellStyle name="Heading 2" xfId="77"/>
    <cellStyle name="Heading 3" xfId="78"/>
    <cellStyle name="Heading 4" xfId="79"/>
    <cellStyle name="Hyperlink" xfId="80"/>
    <cellStyle name="Input" xfId="81"/>
    <cellStyle name="Comma" xfId="82"/>
    <cellStyle name="Linked Cell" xfId="83"/>
    <cellStyle name="Neutral" xfId="84"/>
    <cellStyle name="Note" xfId="85"/>
    <cellStyle name="Notiz" xfId="86"/>
    <cellStyle name="Output" xfId="87"/>
    <cellStyle name="Percent" xfId="88"/>
    <cellStyle name="Schlecht" xfId="89"/>
    <cellStyle name="Title" xfId="90"/>
    <cellStyle name="Total" xfId="91"/>
    <cellStyle name="Überschrift" xfId="92"/>
    <cellStyle name="Überschrift 1" xfId="93"/>
    <cellStyle name="Überschrift 2" xfId="94"/>
    <cellStyle name="Überschrift 3" xfId="95"/>
    <cellStyle name="Überschrift 4" xfId="96"/>
    <cellStyle name="Verknüpfte Zelle" xfId="97"/>
    <cellStyle name="Currency" xfId="98"/>
    <cellStyle name="Currency [0]" xfId="99"/>
    <cellStyle name="Warnender Text" xfId="100"/>
    <cellStyle name="Warning Text" xfId="101"/>
    <cellStyle name="Zelle überprüfen" xfId="102"/>
  </cellStyles>
  <dxfs count="2">
    <dxf>
      <fill>
        <patternFill>
          <bgColor indexed="46"/>
        </patternFill>
      </fill>
    </dxf>
    <dxf>
      <font>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solidFill>
                  <a:srgbClr val="000000"/>
                </a:solidFill>
                <a:latin typeface="Arial"/>
                <a:ea typeface="Arial"/>
                <a:cs typeface="Arial"/>
              </a:rPr>
              <a:t>Überschuss im Betrachtungszeitraum</a:t>
            </a:r>
          </a:p>
        </c:rich>
      </c:tx>
      <c:layout>
        <c:manualLayout>
          <c:xMode val="factor"/>
          <c:yMode val="factor"/>
          <c:x val="-0.12"/>
          <c:y val="0"/>
        </c:manualLayout>
      </c:layout>
      <c:spPr>
        <a:noFill/>
        <a:ln>
          <a:noFill/>
        </a:ln>
      </c:spPr>
    </c:title>
    <c:plotArea>
      <c:layout>
        <c:manualLayout>
          <c:xMode val="edge"/>
          <c:yMode val="edge"/>
          <c:x val="0.00975"/>
          <c:y val="0.2"/>
          <c:w val="0.66425"/>
          <c:h val="0.7495"/>
        </c:manualLayout>
      </c:layout>
      <c:lineChart>
        <c:grouping val="standard"/>
        <c:varyColors val="0"/>
        <c:ser>
          <c:idx val="1"/>
          <c:order val="0"/>
          <c:tx>
            <c:strRef>
              <c:f>'Tabelle mit Grafik'!$A$38</c:f>
              <c:strCache>
                <c:ptCount val="1"/>
                <c:pt idx="0">
                  <c:v>Amortisation nur über Betriebskosten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8000"/>
              </a:solidFill>
              <a:ln>
                <a:solidFill>
                  <a:srgbClr val="000000"/>
                </a:solidFill>
              </a:ln>
            </c:spPr>
          </c:marker>
          <c:val>
            <c:numRef>
              <c:f>'Tabelle mit Grafik'!$B$38:$P$38</c:f>
              <c:numCache/>
            </c:numRef>
          </c:val>
          <c:smooth val="0"/>
        </c:ser>
        <c:ser>
          <c:idx val="2"/>
          <c:order val="1"/>
          <c:tx>
            <c:strRef>
              <c:f>'Tabelle mit Grafik'!$A$44</c:f>
              <c:strCache>
                <c:ptCount val="1"/>
                <c:pt idx="0">
                  <c:v>Amort.über Betriebs- und Kapitalkost.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000000"/>
                </a:solidFill>
              </a:ln>
            </c:spPr>
          </c:marker>
          <c:val>
            <c:numRef>
              <c:f>'Tabelle mit Grafik'!$B$44:$P$44</c:f>
              <c:numCache/>
            </c:numRef>
          </c:val>
          <c:smooth val="0"/>
        </c:ser>
        <c:marker val="1"/>
        <c:axId val="63465887"/>
        <c:axId val="34322072"/>
      </c:lineChart>
      <c:catAx>
        <c:axId val="63465887"/>
        <c:scaling>
          <c:orientation val="minMax"/>
        </c:scaling>
        <c:axPos val="b"/>
        <c:delete val="0"/>
        <c:numFmt formatCode="General" sourceLinked="1"/>
        <c:majorTickMark val="out"/>
        <c:minorTickMark val="none"/>
        <c:tickLblPos val="nextTo"/>
        <c:spPr>
          <a:ln w="3175">
            <a:solidFill>
              <a:srgbClr val="000000"/>
            </a:solidFill>
          </a:ln>
        </c:spPr>
        <c:crossAx val="34322072"/>
        <c:crossesAt val="-200000"/>
        <c:auto val="1"/>
        <c:lblOffset val="100"/>
        <c:tickLblSkip val="1"/>
        <c:noMultiLvlLbl val="0"/>
      </c:catAx>
      <c:valAx>
        <c:axId val="343220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465887"/>
        <c:crossesAt val="1"/>
        <c:crossBetween val="between"/>
        <c:dispUnits/>
      </c:valAx>
      <c:spPr>
        <a:solidFill>
          <a:srgbClr val="C0C0C0"/>
        </a:solidFill>
        <a:ln w="12700">
          <a:solidFill>
            <a:srgbClr val="808080"/>
          </a:solidFill>
        </a:ln>
      </c:spPr>
    </c:plotArea>
    <c:legend>
      <c:legendPos val="r"/>
      <c:layout>
        <c:manualLayout>
          <c:xMode val="edge"/>
          <c:yMode val="edge"/>
          <c:x val="0.6965"/>
          <c:y val="0.3645"/>
          <c:w val="0.3025"/>
          <c:h val="0.221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25" b="1" i="0" u="none" baseline="0">
                <a:solidFill>
                  <a:srgbClr val="000000"/>
                </a:solidFill>
                <a:latin typeface="Arial"/>
                <a:ea typeface="Arial"/>
                <a:cs typeface="Arial"/>
              </a:rPr>
              <a:t>Amortisation Pelletsheizung</a:t>
            </a:r>
          </a:p>
        </c:rich>
      </c:tx>
      <c:layout>
        <c:manualLayout>
          <c:xMode val="factor"/>
          <c:yMode val="factor"/>
          <c:x val="-0.08775"/>
          <c:y val="-0.015"/>
        </c:manualLayout>
      </c:layout>
      <c:spPr>
        <a:noFill/>
        <a:ln>
          <a:noFill/>
        </a:ln>
      </c:spPr>
    </c:title>
    <c:plotArea>
      <c:layout>
        <c:manualLayout>
          <c:xMode val="edge"/>
          <c:yMode val="edge"/>
          <c:x val="0.00975"/>
          <c:y val="0.212"/>
          <c:w val="0.7195"/>
          <c:h val="0.74525"/>
        </c:manualLayout>
      </c:layout>
      <c:lineChart>
        <c:grouping val="standard"/>
        <c:varyColors val="0"/>
        <c:ser>
          <c:idx val="1"/>
          <c:order val="0"/>
          <c:tx>
            <c:strRef>
              <c:f>'Tabelle mit Grafik'!$A$38</c:f>
              <c:strCache>
                <c:ptCount val="1"/>
                <c:pt idx="0">
                  <c:v>Amortisation nur über Betriebskosten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8000"/>
              </a:solidFill>
              <a:ln>
                <a:solidFill>
                  <a:srgbClr val="000000"/>
                </a:solidFill>
              </a:ln>
            </c:spPr>
          </c:marker>
          <c:val>
            <c:numRef>
              <c:f>'Tabelle mit Grafik'!$B$38:$P$38</c:f>
              <c:numCache>
                <c:ptCount val="15"/>
                <c:pt idx="0">
                  <c:v>-4350.59731209557</c:v>
                </c:pt>
                <c:pt idx="1">
                  <c:v>-3051.364858138377</c:v>
                </c:pt>
                <c:pt idx="2">
                  <c:v>-1588.1611548033843</c:v>
                </c:pt>
                <c:pt idx="3">
                  <c:v>54.37280398208122</c:v>
                </c:pt>
                <c:pt idx="4">
                  <c:v>1892.9143970214043</c:v>
                </c:pt>
                <c:pt idx="5">
                  <c:v>3945.568431756935</c:v>
                </c:pt>
                <c:pt idx="6">
                  <c:v>6231.985068094491</c:v>
                </c:pt>
                <c:pt idx="7">
                  <c:v>8773.487325315164</c:v>
                </c:pt>
                <c:pt idx="8">
                  <c:v>11593.208944688646</c:v>
                </c:pt>
                <c:pt idx="9">
                  <c:v>14716.243442450166</c:v>
                </c:pt>
                <c:pt idx="10">
                  <c:v>18169.8052548243</c:v>
                </c:pt>
                <c:pt idx="11">
                  <c:v>21983.403949171716</c:v>
                </c:pt>
                <c:pt idx="12">
                  <c:v>26189.032553529618</c:v>
                </c:pt>
                <c:pt idx="13">
                  <c:v>30821.37114127735</c:v>
                </c:pt>
                <c:pt idx="14">
                  <c:v>35918.00689888775</c:v>
                </c:pt>
              </c:numCache>
            </c:numRef>
          </c:val>
          <c:smooth val="0"/>
        </c:ser>
        <c:ser>
          <c:idx val="2"/>
          <c:order val="1"/>
          <c:tx>
            <c:strRef>
              <c:f>'Tabelle mit Grafik'!$A$44</c:f>
              <c:strCache>
                <c:ptCount val="1"/>
                <c:pt idx="0">
                  <c:v>Amort.über Betriebs- und Kapitalkost.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000000"/>
                </a:solidFill>
              </a:ln>
            </c:spPr>
          </c:marker>
          <c:val>
            <c:numRef>
              <c:f>'Tabelle mit Grafik'!$B$44:$P$44</c:f>
              <c:numCache>
                <c:ptCount val="15"/>
                <c:pt idx="0">
                  <c:v>488.0751646337785</c:v>
                </c:pt>
                <c:pt idx="1">
                  <c:v>1125.9800953203185</c:v>
                </c:pt>
                <c:pt idx="2">
                  <c:v>1927.8562753846586</c:v>
                </c:pt>
                <c:pt idx="3">
                  <c:v>2909.062710899472</c:v>
                </c:pt>
                <c:pt idx="4">
                  <c:v>4086.276780668144</c:v>
                </c:pt>
                <c:pt idx="5">
                  <c:v>5477.6032921330225</c:v>
                </c:pt>
                <c:pt idx="6">
                  <c:v>7102.692405199927</c:v>
                </c:pt>
                <c:pt idx="7">
                  <c:v>8982.867139149947</c:v>
                </c:pt>
                <c:pt idx="8">
                  <c:v>11141.261235252776</c:v>
                </c:pt>
                <c:pt idx="9">
                  <c:v>13602.968209743645</c:v>
                </c:pt>
                <c:pt idx="10">
                  <c:v>17056.530022117775</c:v>
                </c:pt>
                <c:pt idx="11">
                  <c:v>20870.12871646519</c:v>
                </c:pt>
                <c:pt idx="12">
                  <c:v>25075.757320823093</c:v>
                </c:pt>
                <c:pt idx="13">
                  <c:v>29708.095908570824</c:v>
                </c:pt>
                <c:pt idx="14">
                  <c:v>34804.73166618122</c:v>
                </c:pt>
              </c:numCache>
            </c:numRef>
          </c:val>
          <c:smooth val="0"/>
        </c:ser>
        <c:marker val="1"/>
        <c:axId val="40463193"/>
        <c:axId val="28624418"/>
      </c:lineChart>
      <c:catAx>
        <c:axId val="404631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crossAx val="28624418"/>
        <c:crossesAt val="-100000"/>
        <c:auto val="1"/>
        <c:lblOffset val="100"/>
        <c:tickLblSkip val="1"/>
        <c:noMultiLvlLbl val="0"/>
      </c:catAx>
      <c:valAx>
        <c:axId val="286244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crossAx val="40463193"/>
        <c:crossesAt val="1"/>
        <c:crossBetween val="between"/>
        <c:dispUnits/>
      </c:valAx>
      <c:spPr>
        <a:solidFill>
          <a:srgbClr val="C0C0C0"/>
        </a:solidFill>
        <a:ln w="12700">
          <a:solidFill>
            <a:srgbClr val="808080"/>
          </a:solidFill>
        </a:ln>
      </c:spPr>
    </c:plotArea>
    <c:legend>
      <c:legendPos val="r"/>
      <c:layout>
        <c:manualLayout>
          <c:xMode val="edge"/>
          <c:yMode val="edge"/>
          <c:x val="0.73375"/>
          <c:y val="0.42"/>
          <c:w val="0.26625"/>
          <c:h val="0.1625"/>
        </c:manualLayout>
      </c:layout>
      <c:overlay val="0"/>
      <c:spPr>
        <a:solidFill>
          <a:srgbClr val="C0C0C0"/>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FF"/>
        </a:gs>
        <a:gs pos="100000">
          <a:srgbClr val="FFFF00"/>
        </a:gs>
      </a:gsLst>
      <a:lin ang="5400000" scaled="1"/>
    </a:gradFill>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0.09025</cdr:y>
    </cdr:from>
    <cdr:to>
      <cdr:x>0.121</cdr:x>
      <cdr:y>0.15675</cdr:y>
    </cdr:to>
    <cdr:sp>
      <cdr:nvSpPr>
        <cdr:cNvPr id="1" name="Text Box 1"/>
        <cdr:cNvSpPr txBox="1">
          <a:spLocks noChangeArrowheads="1"/>
        </cdr:cNvSpPr>
      </cdr:nvSpPr>
      <cdr:spPr>
        <a:xfrm>
          <a:off x="0" y="342900"/>
          <a:ext cx="1228725" cy="257175"/>
        </a:xfrm>
        <a:prstGeom prst="rect">
          <a:avLst/>
        </a:prstGeom>
        <a:noFill/>
        <a:ln w="9525" cmpd="sng">
          <a:noFill/>
        </a:ln>
      </cdr:spPr>
      <cdr:txBody>
        <a:bodyPr vertOverflow="clip" wrap="square" lIns="36576" tIns="36576" rIns="0" bIns="0">
          <a:spAutoFit/>
        </a:bodyPr>
        <a:p>
          <a:pPr algn="l">
            <a:defRPr/>
          </a:pPr>
          <a:r>
            <a:rPr lang="en-US" cap="none" sz="1200" b="1" i="0" u="none" baseline="0">
              <a:solidFill>
                <a:srgbClr val="000000"/>
              </a:solidFill>
              <a:latin typeface="Arial"/>
              <a:ea typeface="Arial"/>
              <a:cs typeface="Arial"/>
            </a:rPr>
            <a:t>Überschuss [€]</a:t>
          </a:r>
        </a:p>
      </cdr:txBody>
    </cdr:sp>
  </cdr:relSizeAnchor>
  <cdr:relSizeAnchor xmlns:cdr="http://schemas.openxmlformats.org/drawingml/2006/chartDrawing">
    <cdr:from>
      <cdr:x>0.284</cdr:x>
      <cdr:y>0.931</cdr:y>
    </cdr:from>
    <cdr:to>
      <cdr:x>0.45125</cdr:x>
      <cdr:y>0.9975</cdr:y>
    </cdr:to>
    <cdr:sp>
      <cdr:nvSpPr>
        <cdr:cNvPr id="2" name="Text Box 2"/>
        <cdr:cNvSpPr txBox="1">
          <a:spLocks noChangeArrowheads="1"/>
        </cdr:cNvSpPr>
      </cdr:nvSpPr>
      <cdr:spPr>
        <a:xfrm>
          <a:off x="2886075" y="3562350"/>
          <a:ext cx="1695450" cy="257175"/>
        </a:xfrm>
        <a:prstGeom prst="rect">
          <a:avLst/>
        </a:prstGeom>
        <a:noFill/>
        <a:ln w="9525" cmpd="sng">
          <a:noFill/>
        </a:ln>
      </cdr:spPr>
      <cdr:txBody>
        <a:bodyPr vertOverflow="clip" wrap="square" lIns="36576" tIns="36576" rIns="0" bIns="0">
          <a:spAutoFit/>
        </a:bodyPr>
        <a:p>
          <a:pPr algn="l">
            <a:defRPr/>
          </a:pPr>
          <a:r>
            <a:rPr lang="en-US" cap="none" sz="1200" b="1" i="0" u="none" baseline="0">
              <a:solidFill>
                <a:srgbClr val="000000"/>
              </a:solidFill>
              <a:latin typeface="Arial"/>
              <a:ea typeface="Arial"/>
              <a:cs typeface="Arial"/>
            </a:rPr>
            <a:t>Jahr der Betrachtung</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3</xdr:row>
      <xdr:rowOff>171450</xdr:rowOff>
    </xdr:from>
    <xdr:to>
      <xdr:col>15</xdr:col>
      <xdr:colOff>628650</xdr:colOff>
      <xdr:row>29</xdr:row>
      <xdr:rowOff>9525</xdr:rowOff>
    </xdr:to>
    <xdr:graphicFrame>
      <xdr:nvGraphicFramePr>
        <xdr:cNvPr id="1" name="Diagramm 10"/>
        <xdr:cNvGraphicFramePr/>
      </xdr:nvGraphicFramePr>
      <xdr:xfrm>
        <a:off x="3276600" y="666750"/>
        <a:ext cx="10163175" cy="3829050"/>
      </xdr:xfrm>
      <a:graphic>
        <a:graphicData uri="http://schemas.openxmlformats.org/drawingml/2006/chart">
          <c:chart xmlns:c="http://schemas.openxmlformats.org/drawingml/2006/chart" r:id="rId1"/>
        </a:graphicData>
      </a:graphic>
    </xdr:graphicFrame>
    <xdr:clientData/>
  </xdr:twoCellAnchor>
  <xdr:twoCellAnchor>
    <xdr:from>
      <xdr:col>13</xdr:col>
      <xdr:colOff>238125</xdr:colOff>
      <xdr:row>4</xdr:row>
      <xdr:rowOff>76200</xdr:rowOff>
    </xdr:from>
    <xdr:to>
      <xdr:col>15</xdr:col>
      <xdr:colOff>514350</xdr:colOff>
      <xdr:row>9</xdr:row>
      <xdr:rowOff>123825</xdr:rowOff>
    </xdr:to>
    <xdr:pic>
      <xdr:nvPicPr>
        <xdr:cNvPr id="2" name="Picture 5" descr="Logo_farbe"/>
        <xdr:cNvPicPr preferRelativeResize="1">
          <a:picLocks noChangeAspect="1"/>
        </xdr:cNvPicPr>
      </xdr:nvPicPr>
      <xdr:blipFill>
        <a:blip r:embed="rId2"/>
        <a:stretch>
          <a:fillRect/>
        </a:stretch>
      </xdr:blipFill>
      <xdr:spPr>
        <a:xfrm>
          <a:off x="11544300" y="752475"/>
          <a:ext cx="1781175" cy="80962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0.14625</cdr:y>
    </cdr:from>
    <cdr:to>
      <cdr:x>0.11475</cdr:x>
      <cdr:y>0.1925</cdr:y>
    </cdr:to>
    <cdr:sp>
      <cdr:nvSpPr>
        <cdr:cNvPr id="1" name="Text Box 1025"/>
        <cdr:cNvSpPr txBox="1">
          <a:spLocks noChangeArrowheads="1"/>
        </cdr:cNvSpPr>
      </cdr:nvSpPr>
      <cdr:spPr>
        <a:xfrm>
          <a:off x="0" y="771525"/>
          <a:ext cx="1209675" cy="247650"/>
        </a:xfrm>
        <a:prstGeom prst="rect">
          <a:avLst/>
        </a:prstGeom>
        <a:noFill/>
        <a:ln w="9525" cmpd="sng">
          <a:noFill/>
        </a:ln>
      </cdr:spPr>
      <cdr:txBody>
        <a:bodyPr vertOverflow="clip" wrap="square" lIns="36576" tIns="36576" rIns="0" bIns="0">
          <a:spAutoFit/>
        </a:bodyPr>
        <a:p>
          <a:pPr algn="l">
            <a:defRPr/>
          </a:pPr>
          <a:r>
            <a:rPr lang="en-US" cap="none" sz="1200" b="1" i="0" u="none" baseline="0">
              <a:solidFill>
                <a:srgbClr val="000000"/>
              </a:solidFill>
              <a:latin typeface="Arial"/>
              <a:ea typeface="Arial"/>
              <a:cs typeface="Arial"/>
            </a:rPr>
            <a:t>Überschuss [€]</a:t>
          </a:r>
        </a:p>
      </cdr:txBody>
    </cdr:sp>
  </cdr:relSizeAnchor>
  <cdr:relSizeAnchor xmlns:cdr="http://schemas.openxmlformats.org/drawingml/2006/chartDrawing">
    <cdr:from>
      <cdr:x>0.3335</cdr:x>
      <cdr:y>0.9495</cdr:y>
    </cdr:from>
    <cdr:to>
      <cdr:x>0.489</cdr:x>
      <cdr:y>0.99575</cdr:y>
    </cdr:to>
    <cdr:sp>
      <cdr:nvSpPr>
        <cdr:cNvPr id="2" name="Text Box 1026"/>
        <cdr:cNvSpPr txBox="1">
          <a:spLocks noChangeArrowheads="1"/>
        </cdr:cNvSpPr>
      </cdr:nvSpPr>
      <cdr:spPr>
        <a:xfrm>
          <a:off x="3505200" y="5010150"/>
          <a:ext cx="1638300" cy="247650"/>
        </a:xfrm>
        <a:prstGeom prst="rect">
          <a:avLst/>
        </a:prstGeom>
        <a:noFill/>
        <a:ln w="9525" cmpd="sng">
          <a:noFill/>
        </a:ln>
      </cdr:spPr>
      <cdr:txBody>
        <a:bodyPr vertOverflow="clip" wrap="square" lIns="36576" tIns="36576" rIns="0" bIns="0">
          <a:spAutoFit/>
        </a:bodyPr>
        <a:p>
          <a:pPr algn="l">
            <a:defRPr/>
          </a:pPr>
          <a:r>
            <a:rPr lang="en-US" cap="none" sz="1200" b="1" i="0" u="none" baseline="0">
              <a:solidFill>
                <a:srgbClr val="000000"/>
              </a:solidFill>
              <a:latin typeface="Arial"/>
              <a:ea typeface="Arial"/>
              <a:cs typeface="Arial"/>
            </a:rPr>
            <a:t>Jahr der Betrachtung</a:t>
          </a:r>
        </a:p>
      </cdr:txBody>
    </cdr:sp>
  </cdr:relSizeAnchor>
  <cdr:relSizeAnchor xmlns:cdr="http://schemas.openxmlformats.org/drawingml/2006/chartDrawing">
    <cdr:from>
      <cdr:x>0.82525</cdr:x>
      <cdr:y>0.017</cdr:y>
    </cdr:from>
    <cdr:to>
      <cdr:x>0.9955</cdr:x>
      <cdr:y>0.199</cdr:y>
    </cdr:to>
    <cdr:pic>
      <cdr:nvPicPr>
        <cdr:cNvPr id="3" name="Picture 5" descr="Logo_farbe"/>
        <cdr:cNvPicPr preferRelativeResize="1">
          <a:picLocks noChangeAspect="1"/>
        </cdr:cNvPicPr>
      </cdr:nvPicPr>
      <cdr:blipFill>
        <a:blip r:embed="rId1"/>
        <a:stretch>
          <a:fillRect/>
        </a:stretch>
      </cdr:blipFill>
      <cdr:spPr>
        <a:xfrm>
          <a:off x="8677275" y="85725"/>
          <a:ext cx="1790700" cy="962025"/>
        </a:xfrm>
        <a:prstGeom prst="rect">
          <a:avLst/>
        </a:prstGeom>
        <a:noFill/>
        <a:ln w="9525" cmpd="sng">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9525</xdr:colOff>
      <xdr:row>32</xdr:row>
      <xdr:rowOff>95250</xdr:rowOff>
    </xdr:to>
    <xdr:graphicFrame>
      <xdr:nvGraphicFramePr>
        <xdr:cNvPr id="1" name="Diagramm 2"/>
        <xdr:cNvGraphicFramePr/>
      </xdr:nvGraphicFramePr>
      <xdr:xfrm>
        <a:off x="0" y="0"/>
        <a:ext cx="10525125" cy="5276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62"/>
  <sheetViews>
    <sheetView tabSelected="1" zoomScale="85" zoomScaleNormal="85" zoomScaleSheetLayoutView="75" zoomScalePageLayoutView="0" workbookViewId="0" topLeftCell="A10">
      <selection activeCell="B22" sqref="B22"/>
    </sheetView>
  </sheetViews>
  <sheetFormatPr defaultColWidth="11.421875" defaultRowHeight="12.75"/>
  <cols>
    <col min="1" max="1" width="34.00390625" style="0" customWidth="1"/>
    <col min="2" max="2" width="11.7109375" style="0" customWidth="1"/>
    <col min="3" max="3" width="11.28125" style="0" customWidth="1"/>
    <col min="4" max="4" width="11.00390625" style="0" customWidth="1"/>
    <col min="5" max="15" width="11.28125" style="0" customWidth="1"/>
    <col min="16" max="16" width="15.140625" style="0" customWidth="1"/>
  </cols>
  <sheetData>
    <row r="1" spans="1:16" ht="12.75">
      <c r="A1" s="96" t="s">
        <v>0</v>
      </c>
      <c r="B1" s="97"/>
      <c r="C1" s="97"/>
      <c r="D1" s="97"/>
      <c r="E1" s="97"/>
      <c r="F1" s="97"/>
      <c r="G1" s="97"/>
      <c r="H1" s="97"/>
      <c r="I1" s="97"/>
      <c r="J1" s="97"/>
      <c r="K1" s="97"/>
      <c r="L1" s="97"/>
      <c r="M1" s="97"/>
      <c r="N1" s="97"/>
      <c r="O1" s="97"/>
      <c r="P1" s="98"/>
    </row>
    <row r="2" spans="1:16" ht="12.75">
      <c r="A2" s="99"/>
      <c r="B2" s="100"/>
      <c r="C2" s="100"/>
      <c r="D2" s="100"/>
      <c r="E2" s="100"/>
      <c r="F2" s="100"/>
      <c r="G2" s="100"/>
      <c r="H2" s="100"/>
      <c r="I2" s="100"/>
      <c r="J2" s="100"/>
      <c r="K2" s="100"/>
      <c r="L2" s="100"/>
      <c r="M2" s="100"/>
      <c r="N2" s="100"/>
      <c r="O2" s="100"/>
      <c r="P2" s="101"/>
    </row>
    <row r="3" spans="1:16" ht="13.5" thickBot="1">
      <c r="A3" s="102"/>
      <c r="B3" s="103"/>
      <c r="C3" s="103"/>
      <c r="D3" s="103"/>
      <c r="E3" s="103"/>
      <c r="F3" s="103"/>
      <c r="G3" s="103"/>
      <c r="H3" s="103"/>
      <c r="I3" s="103"/>
      <c r="J3" s="103"/>
      <c r="K3" s="103"/>
      <c r="L3" s="103"/>
      <c r="M3" s="103"/>
      <c r="N3" s="103"/>
      <c r="O3" s="103"/>
      <c r="P3" s="104"/>
    </row>
    <row r="4" spans="1:16" ht="14.25" thickBot="1" thickTop="1">
      <c r="A4" s="25"/>
      <c r="B4" s="1"/>
      <c r="C4" s="1"/>
      <c r="D4" s="1"/>
      <c r="E4" s="1"/>
      <c r="F4" s="1"/>
      <c r="G4" s="1"/>
      <c r="H4" s="1"/>
      <c r="I4" s="1"/>
      <c r="J4" s="1"/>
      <c r="K4" s="1"/>
      <c r="L4" s="1"/>
      <c r="M4" s="1"/>
      <c r="N4" s="11"/>
      <c r="O4" s="11"/>
      <c r="P4" s="13"/>
    </row>
    <row r="5" spans="1:16" ht="12" customHeight="1">
      <c r="A5" s="33" t="s">
        <v>1</v>
      </c>
      <c r="B5" s="56">
        <v>20000</v>
      </c>
      <c r="C5" s="1"/>
      <c r="D5" s="1"/>
      <c r="E5" s="1"/>
      <c r="F5" s="1"/>
      <c r="G5" s="1"/>
      <c r="H5" s="1"/>
      <c r="I5" s="1"/>
      <c r="J5" s="1"/>
      <c r="K5" s="1"/>
      <c r="L5" s="1"/>
      <c r="M5" s="1"/>
      <c r="N5" s="11"/>
      <c r="O5" s="11"/>
      <c r="P5" s="13"/>
    </row>
    <row r="6" spans="1:16" ht="12" customHeight="1">
      <c r="A6" s="33" t="s">
        <v>37</v>
      </c>
      <c r="B6" s="70" t="s">
        <v>51</v>
      </c>
      <c r="C6" s="1"/>
      <c r="D6" s="11"/>
      <c r="E6" s="11"/>
      <c r="F6" s="1"/>
      <c r="G6" s="1"/>
      <c r="H6" s="1"/>
      <c r="I6" s="1"/>
      <c r="J6" s="1"/>
      <c r="K6" s="1"/>
      <c r="L6" s="1"/>
      <c r="M6" s="1"/>
      <c r="N6" s="11"/>
      <c r="O6" s="11"/>
      <c r="P6" s="13"/>
    </row>
    <row r="7" spans="1:16" ht="12" customHeight="1">
      <c r="A7" s="33" t="s">
        <v>2</v>
      </c>
      <c r="B7" s="57">
        <v>2500</v>
      </c>
      <c r="C7" s="1"/>
      <c r="D7" s="11"/>
      <c r="E7" s="11"/>
      <c r="F7" s="1"/>
      <c r="G7" s="1"/>
      <c r="H7" s="1"/>
      <c r="I7" s="1"/>
      <c r="J7" s="1"/>
      <c r="K7" s="1"/>
      <c r="L7" s="1"/>
      <c r="M7" s="1"/>
      <c r="N7" s="11"/>
      <c r="O7" s="11"/>
      <c r="P7" s="13"/>
    </row>
    <row r="8" spans="1:16" ht="12" customHeight="1">
      <c r="A8" s="33" t="s">
        <v>42</v>
      </c>
      <c r="B8" s="48">
        <f>B5-B7</f>
        <v>17500</v>
      </c>
      <c r="C8" s="1"/>
      <c r="D8" s="11"/>
      <c r="E8" s="11"/>
      <c r="F8" s="1"/>
      <c r="G8" s="1"/>
      <c r="H8" s="1"/>
      <c r="I8" s="1"/>
      <c r="J8" s="1"/>
      <c r="K8" s="1"/>
      <c r="L8" s="1"/>
      <c r="M8" s="1"/>
      <c r="N8" s="11"/>
      <c r="O8" s="11"/>
      <c r="P8" s="13"/>
    </row>
    <row r="9" spans="1:16" ht="12" customHeight="1">
      <c r="A9" s="33" t="s">
        <v>4</v>
      </c>
      <c r="B9" s="45">
        <v>12000</v>
      </c>
      <c r="C9" s="1"/>
      <c r="D9" s="2"/>
      <c r="E9" s="1"/>
      <c r="F9" s="1"/>
      <c r="G9" s="1"/>
      <c r="H9" s="1"/>
      <c r="I9" s="1"/>
      <c r="J9" s="1"/>
      <c r="K9" s="1"/>
      <c r="L9" s="1"/>
      <c r="M9" s="1"/>
      <c r="N9" s="11"/>
      <c r="O9" s="11"/>
      <c r="P9" s="13"/>
    </row>
    <row r="10" spans="1:16" ht="12" customHeight="1">
      <c r="A10" s="34" t="s">
        <v>32</v>
      </c>
      <c r="B10" s="60">
        <f>B5-B7-B9</f>
        <v>5500</v>
      </c>
      <c r="C10" s="1"/>
      <c r="D10" s="10"/>
      <c r="E10" s="12"/>
      <c r="F10" s="1"/>
      <c r="G10" s="1"/>
      <c r="H10" s="1"/>
      <c r="I10" s="1"/>
      <c r="J10" s="1"/>
      <c r="K10" s="1"/>
      <c r="L10" s="1"/>
      <c r="M10" s="1"/>
      <c r="N10" s="11"/>
      <c r="O10" s="11"/>
      <c r="P10" s="13"/>
    </row>
    <row r="11" spans="1:16" ht="12" customHeight="1">
      <c r="A11" s="35" t="s">
        <v>30</v>
      </c>
      <c r="B11" s="71" t="s">
        <v>47</v>
      </c>
      <c r="C11" s="1"/>
      <c r="D11" s="10"/>
      <c r="E11" s="12"/>
      <c r="F11" s="1"/>
      <c r="G11" s="1"/>
      <c r="H11" s="1"/>
      <c r="I11" s="1"/>
      <c r="J11" s="1"/>
      <c r="K11" s="1"/>
      <c r="L11" s="1"/>
      <c r="M11" s="1"/>
      <c r="N11" s="11"/>
      <c r="O11" s="11"/>
      <c r="P11" s="13"/>
    </row>
    <row r="12" spans="1:16" ht="12" customHeight="1">
      <c r="A12" s="36" t="str">
        <f>IF(B11="Öl","Preis pro Liter Heizöl EL",IF(OR(B11="Gas",B11="Gas-BW"),"Preis pro m³ Erdgas","Preis pro kWh Strom"))</f>
        <v>Preis pro Liter Heizöl EL</v>
      </c>
      <c r="B12" s="53">
        <v>0.87</v>
      </c>
      <c r="C12" s="1"/>
      <c r="D12" s="10"/>
      <c r="E12" s="12"/>
      <c r="F12" s="1"/>
      <c r="G12" s="1"/>
      <c r="H12" s="1"/>
      <c r="I12" s="1"/>
      <c r="J12" s="1"/>
      <c r="K12" s="1"/>
      <c r="L12" s="1"/>
      <c r="M12" s="1"/>
      <c r="N12" s="11"/>
      <c r="O12" s="11"/>
      <c r="P12" s="13"/>
    </row>
    <row r="13" spans="1:16" ht="12" customHeight="1">
      <c r="A13" s="52" t="s">
        <v>43</v>
      </c>
      <c r="B13" s="46">
        <v>24000</v>
      </c>
      <c r="C13" s="3"/>
      <c r="D13" s="11"/>
      <c r="E13" s="11"/>
      <c r="F13" s="1"/>
      <c r="G13" s="1"/>
      <c r="H13" s="1"/>
      <c r="I13" s="1"/>
      <c r="J13" s="1"/>
      <c r="K13" s="1"/>
      <c r="L13" s="1"/>
      <c r="M13" s="1"/>
      <c r="N13" s="11"/>
      <c r="O13" s="11"/>
      <c r="P13" s="13"/>
    </row>
    <row r="14" spans="1:16" ht="12" customHeight="1">
      <c r="A14" s="52" t="s">
        <v>40</v>
      </c>
      <c r="B14" s="58" t="s">
        <v>51</v>
      </c>
      <c r="C14" s="3"/>
      <c r="D14" s="11"/>
      <c r="E14" s="11"/>
      <c r="F14" s="1"/>
      <c r="G14" s="1"/>
      <c r="H14" s="1"/>
      <c r="I14" s="1"/>
      <c r="J14" s="1"/>
      <c r="K14" s="1"/>
      <c r="L14" s="1"/>
      <c r="M14" s="1"/>
      <c r="N14" s="11"/>
      <c r="O14" s="11"/>
      <c r="P14" s="13"/>
    </row>
    <row r="15" spans="1:16" ht="12" customHeight="1">
      <c r="A15" s="37" t="str">
        <f>IF(OR(B11="WP-Luft",B11="WP-Wasser",B11="Strom"),"Jahresarbeitszahl","Hu Öl (kWh/l) oder Gas (kWh/m³)")</f>
        <v>Hu Öl (kWh/l) oder Gas (kWh/m³)</v>
      </c>
      <c r="B15" s="72">
        <f>IF(B11="Öl",10,IF(B11="Gas",9.5,IF(B11="Gas-BW",9.5,IF(B14="Ja",1,0.8)*(IF(B11="WP-Luft",2.5,IF(B11="WP-Wasser",3.5,IF(B11="Strom",1,"Energieträger wählen!")))))))</f>
        <v>10</v>
      </c>
      <c r="C15" s="11"/>
      <c r="D15" s="11"/>
      <c r="E15" s="11"/>
      <c r="F15" s="1"/>
      <c r="G15" s="1"/>
      <c r="H15" s="1"/>
      <c r="I15" s="1"/>
      <c r="J15" s="1"/>
      <c r="K15" s="1"/>
      <c r="L15" s="1"/>
      <c r="M15" s="1"/>
      <c r="N15" s="11"/>
      <c r="O15" s="11"/>
      <c r="P15" s="13"/>
    </row>
    <row r="16" spans="1:16" ht="12" customHeight="1">
      <c r="A16" s="61" t="s">
        <v>39</v>
      </c>
      <c r="B16" s="73">
        <f>IF(B11="Öl",0.82,IF(B11="Gas",0.85,IF(B11="Gas-BW",IF(B14="Ja",0.92,0.85),IF(B11="WP-Luft",0.97,IF(B11="WP-Wasser",0.97,IF(B11="Strom",0.96,"Energieträger wählen!"))))))</f>
        <v>0.82</v>
      </c>
      <c r="C16" s="11"/>
      <c r="D16" s="11"/>
      <c r="E16" s="11"/>
      <c r="F16" s="1"/>
      <c r="G16" s="1"/>
      <c r="H16" s="1"/>
      <c r="I16" s="1"/>
      <c r="J16" s="1"/>
      <c r="K16" s="1"/>
      <c r="L16" s="1"/>
      <c r="M16" s="1"/>
      <c r="N16" s="11"/>
      <c r="O16" s="11"/>
      <c r="P16" s="13"/>
    </row>
    <row r="17" spans="1:16" ht="12" customHeight="1">
      <c r="A17" s="33" t="s">
        <v>3</v>
      </c>
      <c r="B17" s="57">
        <v>220</v>
      </c>
      <c r="C17" s="3"/>
      <c r="D17" s="3"/>
      <c r="E17" s="1"/>
      <c r="F17" s="1"/>
      <c r="G17" s="1"/>
      <c r="H17" s="1"/>
      <c r="I17" s="1"/>
      <c r="J17" s="1"/>
      <c r="K17" s="1"/>
      <c r="L17" s="1"/>
      <c r="M17" s="1"/>
      <c r="N17" s="11"/>
      <c r="O17" s="11"/>
      <c r="P17" s="13"/>
    </row>
    <row r="18" spans="1:16" ht="12" customHeight="1">
      <c r="A18" s="33" t="s">
        <v>34</v>
      </c>
      <c r="B18" s="50">
        <v>4.9</v>
      </c>
      <c r="C18" s="3"/>
      <c r="D18" s="3"/>
      <c r="E18" s="1"/>
      <c r="F18" s="1"/>
      <c r="G18" s="1"/>
      <c r="H18" s="1"/>
      <c r="I18" s="1"/>
      <c r="J18" s="1"/>
      <c r="K18" s="1"/>
      <c r="L18" s="1"/>
      <c r="M18" s="1"/>
      <c r="N18" s="11"/>
      <c r="O18" s="11"/>
      <c r="P18" s="13"/>
    </row>
    <row r="19" spans="1:16" ht="12" customHeight="1">
      <c r="A19" s="33" t="s">
        <v>41</v>
      </c>
      <c r="B19" s="49">
        <f>IF(AND(B6="Ja",B14="Ja"),+(B13/B18/0.89/1000),+(B13/B18/0.8/1000))</f>
        <v>6.122448979591836</v>
      </c>
      <c r="C19" s="3"/>
      <c r="D19" s="3"/>
      <c r="E19" s="1"/>
      <c r="F19" s="1"/>
      <c r="G19" s="1"/>
      <c r="H19" s="1"/>
      <c r="I19" s="1"/>
      <c r="J19" s="1"/>
      <c r="K19" s="1"/>
      <c r="L19" s="1"/>
      <c r="M19" s="1"/>
      <c r="N19" s="11"/>
      <c r="O19" s="11"/>
      <c r="P19" s="13"/>
    </row>
    <row r="20" spans="1:16" ht="12" customHeight="1">
      <c r="A20" s="33" t="str">
        <f>CONCATENATE("Erwarteter øVerbrauch ",IF(B11="Öl","Liter Heizöl",IF(OR(B11="Gas",B11="Gas-BW"),"m³ Gas",IF(OR(B11="Strom",B11="WP-Luft",B11="WP-Wasser"),"kWh Strom"))))</f>
        <v>Erwarteter øVerbrauch Liter Heizöl</v>
      </c>
      <c r="B20" s="82">
        <f>B13/B16/B15</f>
        <v>2926.829268292683</v>
      </c>
      <c r="C20" s="3"/>
      <c r="D20" s="3"/>
      <c r="E20" s="1"/>
      <c r="F20" s="1"/>
      <c r="G20" s="1"/>
      <c r="H20" s="1"/>
      <c r="I20" s="1"/>
      <c r="J20" s="1"/>
      <c r="K20" s="1"/>
      <c r="L20" s="1"/>
      <c r="M20" s="1"/>
      <c r="N20" s="11"/>
      <c r="O20" s="11"/>
      <c r="P20" s="13"/>
    </row>
    <row r="21" spans="1:16" ht="12" customHeight="1">
      <c r="A21" s="33" t="s">
        <v>5</v>
      </c>
      <c r="B21" s="57">
        <v>250</v>
      </c>
      <c r="C21" s="3"/>
      <c r="D21" s="3"/>
      <c r="E21" s="1"/>
      <c r="F21" s="1"/>
      <c r="G21" s="1"/>
      <c r="H21" s="1"/>
      <c r="I21" s="1"/>
      <c r="J21" s="1"/>
      <c r="K21" s="1"/>
      <c r="L21" s="1"/>
      <c r="M21" s="1"/>
      <c r="N21" s="11"/>
      <c r="O21" s="11"/>
      <c r="P21" s="13"/>
    </row>
    <row r="22" spans="1:16" ht="12" customHeight="1">
      <c r="A22" s="33" t="s">
        <v>6</v>
      </c>
      <c r="B22" s="45">
        <v>200</v>
      </c>
      <c r="C22" s="3"/>
      <c r="D22" s="3"/>
      <c r="E22" s="1"/>
      <c r="F22" s="1"/>
      <c r="G22" s="1"/>
      <c r="H22" s="1"/>
      <c r="I22" s="1"/>
      <c r="J22" s="1"/>
      <c r="K22" s="1"/>
      <c r="L22" s="1"/>
      <c r="M22" s="1"/>
      <c r="N22" s="11"/>
      <c r="O22" s="11"/>
      <c r="P22" s="13"/>
    </row>
    <row r="23" spans="1:16" ht="12" customHeight="1">
      <c r="A23" s="33" t="s">
        <v>7</v>
      </c>
      <c r="B23" s="59">
        <v>0.04</v>
      </c>
      <c r="C23" s="3"/>
      <c r="D23" s="3"/>
      <c r="E23" s="1"/>
      <c r="F23" s="1"/>
      <c r="G23" s="1"/>
      <c r="H23" s="1"/>
      <c r="I23" s="1"/>
      <c r="J23" s="1"/>
      <c r="K23" s="1"/>
      <c r="L23" s="1"/>
      <c r="M23" s="1"/>
      <c r="N23" s="11"/>
      <c r="O23" s="11"/>
      <c r="P23" s="13"/>
    </row>
    <row r="24" spans="1:16" ht="12" customHeight="1">
      <c r="A24" s="38" t="s">
        <v>28</v>
      </c>
      <c r="B24" s="47">
        <v>0.08</v>
      </c>
      <c r="C24" s="1"/>
      <c r="D24" s="1"/>
      <c r="E24" s="1"/>
      <c r="F24" s="1"/>
      <c r="G24" s="1"/>
      <c r="H24" s="1"/>
      <c r="I24" s="1"/>
      <c r="J24" s="1"/>
      <c r="K24" s="1"/>
      <c r="L24" s="1"/>
      <c r="M24" s="1"/>
      <c r="N24" s="11"/>
      <c r="O24" s="11"/>
      <c r="P24" s="13"/>
    </row>
    <row r="25" spans="1:16" ht="12" customHeight="1">
      <c r="A25" s="38" t="s">
        <v>50</v>
      </c>
      <c r="B25" s="74">
        <v>0.035</v>
      </c>
      <c r="C25" s="105"/>
      <c r="D25" s="106"/>
      <c r="E25" s="1"/>
      <c r="F25" s="1"/>
      <c r="G25" s="1"/>
      <c r="H25" s="1"/>
      <c r="I25" s="1"/>
      <c r="J25" s="1"/>
      <c r="K25" s="1"/>
      <c r="L25" s="1"/>
      <c r="M25" s="1"/>
      <c r="N25" s="11"/>
      <c r="O25" s="11"/>
      <c r="P25" s="13"/>
    </row>
    <row r="26" spans="1:16" ht="12" customHeight="1">
      <c r="A26" s="33" t="s">
        <v>8</v>
      </c>
      <c r="B26" s="75">
        <v>1</v>
      </c>
      <c r="C26" s="1"/>
      <c r="D26" s="1"/>
      <c r="E26" s="1"/>
      <c r="F26" s="1"/>
      <c r="G26" s="1"/>
      <c r="H26" s="1"/>
      <c r="I26" s="1"/>
      <c r="J26" s="1"/>
      <c r="K26" s="1"/>
      <c r="L26" s="1"/>
      <c r="M26" s="1"/>
      <c r="N26" s="11"/>
      <c r="O26" s="11"/>
      <c r="P26" s="13"/>
    </row>
    <row r="27" spans="1:16" ht="12" customHeight="1">
      <c r="A27" s="33" t="s">
        <v>9</v>
      </c>
      <c r="B27" s="76">
        <v>10</v>
      </c>
      <c r="C27" s="1"/>
      <c r="D27" s="1"/>
      <c r="E27" s="1"/>
      <c r="F27" s="1"/>
      <c r="G27" s="1"/>
      <c r="H27" s="1"/>
      <c r="I27" s="1"/>
      <c r="J27" s="1"/>
      <c r="K27" s="1"/>
      <c r="L27" s="1"/>
      <c r="M27" s="1"/>
      <c r="N27" s="11"/>
      <c r="O27" s="11"/>
      <c r="P27" s="13"/>
    </row>
    <row r="28" spans="1:16" ht="12" customHeight="1">
      <c r="A28" s="33" t="s">
        <v>29</v>
      </c>
      <c r="B28" s="76">
        <v>0</v>
      </c>
      <c r="C28" s="1"/>
      <c r="D28" s="1"/>
      <c r="E28" s="1"/>
      <c r="F28" s="1"/>
      <c r="G28" s="1"/>
      <c r="H28" s="1"/>
      <c r="I28" s="1"/>
      <c r="J28" s="1"/>
      <c r="K28" s="1"/>
      <c r="L28" s="1"/>
      <c r="M28" s="1"/>
      <c r="N28" s="11"/>
      <c r="O28" s="11"/>
      <c r="P28" s="13"/>
    </row>
    <row r="29" spans="1:16" ht="12" customHeight="1">
      <c r="A29" s="33" t="s">
        <v>10</v>
      </c>
      <c r="B29" s="77">
        <v>0</v>
      </c>
      <c r="C29" s="1"/>
      <c r="D29" s="1"/>
      <c r="E29" s="1"/>
      <c r="F29" s="1"/>
      <c r="G29" s="1"/>
      <c r="H29" s="1"/>
      <c r="I29" s="1"/>
      <c r="J29" s="1"/>
      <c r="K29" s="1"/>
      <c r="L29" s="1"/>
      <c r="M29" s="1"/>
      <c r="N29" s="11"/>
      <c r="O29" s="11"/>
      <c r="P29" s="13"/>
    </row>
    <row r="30" spans="1:16" ht="15.75">
      <c r="A30" s="39"/>
      <c r="B30" s="21"/>
      <c r="C30" s="55">
        <f>IF(AND(B6="Ja",B14="Nein"),"ACHTUNG, Pellets-Brennwertkessel bei Rücklauftemp. &gt;35°C nicht einsetzbar!!","")</f>
      </c>
      <c r="D30" s="1"/>
      <c r="E30" s="1"/>
      <c r="F30" s="1"/>
      <c r="G30" s="1"/>
      <c r="H30" s="1"/>
      <c r="I30" s="1"/>
      <c r="J30" s="1"/>
      <c r="K30" s="1"/>
      <c r="L30" s="1"/>
      <c r="M30" s="1"/>
      <c r="N30" s="11"/>
      <c r="O30" s="11"/>
      <c r="P30" s="13"/>
    </row>
    <row r="31" spans="1:16" ht="10.5" customHeight="1">
      <c r="A31" s="40" t="s">
        <v>38</v>
      </c>
      <c r="B31" s="22">
        <v>1</v>
      </c>
      <c r="C31" s="22">
        <v>2</v>
      </c>
      <c r="D31" s="22">
        <v>3</v>
      </c>
      <c r="E31" s="22">
        <v>4</v>
      </c>
      <c r="F31" s="22">
        <v>5</v>
      </c>
      <c r="G31" s="22">
        <v>6</v>
      </c>
      <c r="H31" s="22">
        <v>7</v>
      </c>
      <c r="I31" s="22">
        <v>8</v>
      </c>
      <c r="J31" s="22">
        <v>9</v>
      </c>
      <c r="K31" s="22">
        <v>10</v>
      </c>
      <c r="L31" s="22">
        <v>11</v>
      </c>
      <c r="M31" s="22">
        <v>12</v>
      </c>
      <c r="N31" s="22">
        <v>13</v>
      </c>
      <c r="O31" s="22">
        <v>14</v>
      </c>
      <c r="P31" s="26">
        <v>15</v>
      </c>
    </row>
    <row r="32" spans="1:16" ht="10.5" customHeight="1">
      <c r="A32" s="41" t="s">
        <v>11</v>
      </c>
      <c r="B32" s="23">
        <f>($B$19*$B$17)</f>
        <v>1346.938775510204</v>
      </c>
      <c r="C32" s="23">
        <f aca="true" t="shared" si="0" ref="C32:P32">(B32)*$B$23+(B32)</f>
        <v>1400.8163265306123</v>
      </c>
      <c r="D32" s="23">
        <f t="shared" si="0"/>
        <v>1456.8489795918367</v>
      </c>
      <c r="E32" s="23">
        <f t="shared" si="0"/>
        <v>1515.1229387755102</v>
      </c>
      <c r="F32" s="23">
        <f t="shared" si="0"/>
        <v>1575.7278563265306</v>
      </c>
      <c r="G32" s="23">
        <f t="shared" si="0"/>
        <v>1638.7569705795918</v>
      </c>
      <c r="H32" s="23">
        <f t="shared" si="0"/>
        <v>1704.3072494027754</v>
      </c>
      <c r="I32" s="23">
        <f t="shared" si="0"/>
        <v>1772.4795393788863</v>
      </c>
      <c r="J32" s="23">
        <f t="shared" si="0"/>
        <v>1843.3787209540417</v>
      </c>
      <c r="K32" s="23">
        <f t="shared" si="0"/>
        <v>1917.1138697922033</v>
      </c>
      <c r="L32" s="23">
        <f t="shared" si="0"/>
        <v>1993.7984245838916</v>
      </c>
      <c r="M32" s="23">
        <f t="shared" si="0"/>
        <v>2073.5503615672474</v>
      </c>
      <c r="N32" s="23">
        <f t="shared" si="0"/>
        <v>2156.492376029937</v>
      </c>
      <c r="O32" s="23">
        <f t="shared" si="0"/>
        <v>2242.7520710711347</v>
      </c>
      <c r="P32" s="27">
        <f t="shared" si="0"/>
        <v>2332.46215391398</v>
      </c>
    </row>
    <row r="33" spans="1:16" ht="10.5" customHeight="1">
      <c r="A33" s="41" t="s">
        <v>12</v>
      </c>
      <c r="B33" s="23">
        <f>B13*B12/B15/B16</f>
        <v>2546.3414634146343</v>
      </c>
      <c r="C33" s="23">
        <f aca="true" t="shared" si="1" ref="C33:P33">(B33)*$B$24+(B33)</f>
        <v>2750.048780487805</v>
      </c>
      <c r="D33" s="23">
        <f t="shared" si="1"/>
        <v>2970.052682926829</v>
      </c>
      <c r="E33" s="23">
        <f t="shared" si="1"/>
        <v>3207.6568975609757</v>
      </c>
      <c r="F33" s="23">
        <f t="shared" si="1"/>
        <v>3464.2694493658537</v>
      </c>
      <c r="G33" s="23">
        <f t="shared" si="1"/>
        <v>3741.411005315122</v>
      </c>
      <c r="H33" s="23">
        <f t="shared" si="1"/>
        <v>4040.7238857403318</v>
      </c>
      <c r="I33" s="23">
        <f t="shared" si="1"/>
        <v>4363.981796599558</v>
      </c>
      <c r="J33" s="23">
        <f t="shared" si="1"/>
        <v>4713.100340327523</v>
      </c>
      <c r="K33" s="23">
        <f t="shared" si="1"/>
        <v>5090.148367553725</v>
      </c>
      <c r="L33" s="23">
        <f t="shared" si="1"/>
        <v>5497.360236958023</v>
      </c>
      <c r="M33" s="23">
        <f t="shared" si="1"/>
        <v>5937.149055914665</v>
      </c>
      <c r="N33" s="23">
        <f t="shared" si="1"/>
        <v>6412.120980387838</v>
      </c>
      <c r="O33" s="23">
        <f t="shared" si="1"/>
        <v>6925.090658818865</v>
      </c>
      <c r="P33" s="27">
        <f t="shared" si="1"/>
        <v>7479.0979115243745</v>
      </c>
    </row>
    <row r="34" spans="1:16" ht="10.5" customHeight="1">
      <c r="A34" s="41" t="s">
        <v>13</v>
      </c>
      <c r="B34" s="23">
        <f aca="true" t="shared" si="2" ref="B34:M34">B33-B32</f>
        <v>1199.4026879044302</v>
      </c>
      <c r="C34" s="23">
        <f t="shared" si="2"/>
        <v>1349.2324539571925</v>
      </c>
      <c r="D34" s="23">
        <f t="shared" si="2"/>
        <v>1513.2037033349925</v>
      </c>
      <c r="E34" s="23">
        <f t="shared" si="2"/>
        <v>1692.5339587854655</v>
      </c>
      <c r="F34" s="23">
        <f t="shared" si="2"/>
        <v>1888.541593039323</v>
      </c>
      <c r="G34" s="23">
        <f t="shared" si="2"/>
        <v>2102.6540347355303</v>
      </c>
      <c r="H34" s="23">
        <f t="shared" si="2"/>
        <v>2336.416636337556</v>
      </c>
      <c r="I34" s="23">
        <f t="shared" si="2"/>
        <v>2591.5022572206717</v>
      </c>
      <c r="J34" s="23">
        <f t="shared" si="2"/>
        <v>2869.721619373481</v>
      </c>
      <c r="K34" s="23">
        <f t="shared" si="2"/>
        <v>3173.0344977615214</v>
      </c>
      <c r="L34" s="23">
        <f t="shared" si="2"/>
        <v>3503.5618123741315</v>
      </c>
      <c r="M34" s="23">
        <f t="shared" si="2"/>
        <v>3863.5986943474177</v>
      </c>
      <c r="N34" s="23">
        <f>N33-N32</f>
        <v>4255.628604357901</v>
      </c>
      <c r="O34" s="23">
        <f>O33-O32</f>
        <v>4682.33858774773</v>
      </c>
      <c r="P34" s="27">
        <f>P33-P32</f>
        <v>5146.635757610395</v>
      </c>
    </row>
    <row r="35" spans="1:16" ht="10.5" customHeight="1">
      <c r="A35" s="41" t="s">
        <v>14</v>
      </c>
      <c r="B35" s="23">
        <f aca="true" t="shared" si="3" ref="B35:P35">B32+$B$21</f>
        <v>1596.938775510204</v>
      </c>
      <c r="C35" s="23">
        <f t="shared" si="3"/>
        <v>1650.8163265306123</v>
      </c>
      <c r="D35" s="23">
        <f t="shared" si="3"/>
        <v>1706.8489795918367</v>
      </c>
      <c r="E35" s="23">
        <f t="shared" si="3"/>
        <v>1765.1229387755102</v>
      </c>
      <c r="F35" s="23">
        <f t="shared" si="3"/>
        <v>1825.7278563265306</v>
      </c>
      <c r="G35" s="23">
        <f t="shared" si="3"/>
        <v>1888.7569705795918</v>
      </c>
      <c r="H35" s="23">
        <f t="shared" si="3"/>
        <v>1954.3072494027754</v>
      </c>
      <c r="I35" s="23">
        <f t="shared" si="3"/>
        <v>2022.4795393788863</v>
      </c>
      <c r="J35" s="23">
        <f t="shared" si="3"/>
        <v>2093.3787209540415</v>
      </c>
      <c r="K35" s="23">
        <f t="shared" si="3"/>
        <v>2167.1138697922033</v>
      </c>
      <c r="L35" s="23">
        <f t="shared" si="3"/>
        <v>2243.7984245838916</v>
      </c>
      <c r="M35" s="23">
        <f t="shared" si="3"/>
        <v>2323.5503615672474</v>
      </c>
      <c r="N35" s="23">
        <f t="shared" si="3"/>
        <v>2406.492376029937</v>
      </c>
      <c r="O35" s="23">
        <f t="shared" si="3"/>
        <v>2492.7520710711347</v>
      </c>
      <c r="P35" s="27">
        <f t="shared" si="3"/>
        <v>2582.46215391398</v>
      </c>
    </row>
    <row r="36" spans="1:16" ht="10.5" customHeight="1">
      <c r="A36" s="41" t="s">
        <v>15</v>
      </c>
      <c r="B36" s="23">
        <f aca="true" t="shared" si="4" ref="B36:P36">B33+$B$22</f>
        <v>2746.3414634146343</v>
      </c>
      <c r="C36" s="23">
        <f t="shared" si="4"/>
        <v>2950.048780487805</v>
      </c>
      <c r="D36" s="23">
        <f t="shared" si="4"/>
        <v>3170.052682926829</v>
      </c>
      <c r="E36" s="23">
        <f t="shared" si="4"/>
        <v>3407.6568975609757</v>
      </c>
      <c r="F36" s="23">
        <f t="shared" si="4"/>
        <v>3664.2694493658537</v>
      </c>
      <c r="G36" s="23">
        <f t="shared" si="4"/>
        <v>3941.411005315122</v>
      </c>
      <c r="H36" s="23">
        <f t="shared" si="4"/>
        <v>4240.723885740332</v>
      </c>
      <c r="I36" s="23">
        <f t="shared" si="4"/>
        <v>4563.981796599558</v>
      </c>
      <c r="J36" s="23">
        <f t="shared" si="4"/>
        <v>4913.100340327523</v>
      </c>
      <c r="K36" s="23">
        <f t="shared" si="4"/>
        <v>5290.148367553725</v>
      </c>
      <c r="L36" s="23">
        <f t="shared" si="4"/>
        <v>5697.360236958023</v>
      </c>
      <c r="M36" s="23">
        <f t="shared" si="4"/>
        <v>6137.149055914665</v>
      </c>
      <c r="N36" s="23">
        <f t="shared" si="4"/>
        <v>6612.120980387838</v>
      </c>
      <c r="O36" s="23">
        <f t="shared" si="4"/>
        <v>7125.090658818865</v>
      </c>
      <c r="P36" s="27">
        <f t="shared" si="4"/>
        <v>7679.0979115243745</v>
      </c>
    </row>
    <row r="37" spans="1:16" ht="10.5" customHeight="1">
      <c r="A37" s="41" t="s">
        <v>16</v>
      </c>
      <c r="B37" s="23">
        <f aca="true" t="shared" si="5" ref="B37:M37">B36-B35</f>
        <v>1149.4026879044302</v>
      </c>
      <c r="C37" s="23">
        <f t="shared" si="5"/>
        <v>1299.2324539571925</v>
      </c>
      <c r="D37" s="23">
        <f t="shared" si="5"/>
        <v>1463.2037033349925</v>
      </c>
      <c r="E37" s="23">
        <f t="shared" si="5"/>
        <v>1642.5339587854655</v>
      </c>
      <c r="F37" s="23">
        <f t="shared" si="5"/>
        <v>1838.541593039323</v>
      </c>
      <c r="G37" s="23">
        <f t="shared" si="5"/>
        <v>2052.6540347355303</v>
      </c>
      <c r="H37" s="23">
        <f t="shared" si="5"/>
        <v>2286.416636337556</v>
      </c>
      <c r="I37" s="23">
        <f t="shared" si="5"/>
        <v>2541.5022572206717</v>
      </c>
      <c r="J37" s="23">
        <f t="shared" si="5"/>
        <v>2819.721619373481</v>
      </c>
      <c r="K37" s="23">
        <f t="shared" si="5"/>
        <v>3123.0344977615214</v>
      </c>
      <c r="L37" s="23">
        <f t="shared" si="5"/>
        <v>3453.5618123741315</v>
      </c>
      <c r="M37" s="23">
        <f t="shared" si="5"/>
        <v>3813.5986943474177</v>
      </c>
      <c r="N37" s="23">
        <f>N36-N35</f>
        <v>4205.628604357901</v>
      </c>
      <c r="O37" s="23">
        <f>O36-O35</f>
        <v>4632.33858774773</v>
      </c>
      <c r="P37" s="27">
        <f>P36-P35</f>
        <v>5096.635757610395</v>
      </c>
    </row>
    <row r="38" spans="1:16" ht="10.5" customHeight="1">
      <c r="A38" s="42" t="s">
        <v>17</v>
      </c>
      <c r="B38" s="24">
        <f>-$B$10+B37</f>
        <v>-4350.59731209557</v>
      </c>
      <c r="C38" s="24">
        <f aca="true" t="shared" si="6" ref="C38:M38">B38+C37</f>
        <v>-3051.364858138377</v>
      </c>
      <c r="D38" s="24">
        <f t="shared" si="6"/>
        <v>-1588.1611548033843</v>
      </c>
      <c r="E38" s="24">
        <f t="shared" si="6"/>
        <v>54.37280398208122</v>
      </c>
      <c r="F38" s="24">
        <f t="shared" si="6"/>
        <v>1892.9143970214043</v>
      </c>
      <c r="G38" s="24">
        <f t="shared" si="6"/>
        <v>3945.568431756935</v>
      </c>
      <c r="H38" s="24">
        <f t="shared" si="6"/>
        <v>6231.985068094491</v>
      </c>
      <c r="I38" s="24">
        <f t="shared" si="6"/>
        <v>8773.487325315164</v>
      </c>
      <c r="J38" s="24">
        <f t="shared" si="6"/>
        <v>11593.208944688646</v>
      </c>
      <c r="K38" s="24">
        <f t="shared" si="6"/>
        <v>14716.243442450166</v>
      </c>
      <c r="L38" s="24">
        <f t="shared" si="6"/>
        <v>18169.8052548243</v>
      </c>
      <c r="M38" s="24">
        <f t="shared" si="6"/>
        <v>21983.403949171716</v>
      </c>
      <c r="N38" s="24">
        <f>M38+N37</f>
        <v>26189.032553529618</v>
      </c>
      <c r="O38" s="24">
        <f>N38+O37</f>
        <v>30821.37114127735</v>
      </c>
      <c r="P38" s="28">
        <f>O38+P37</f>
        <v>35918.00689888775</v>
      </c>
    </row>
    <row r="39" spans="1:16" ht="10.5" customHeight="1">
      <c r="A39" s="43" t="s">
        <v>18</v>
      </c>
      <c r="B39" s="24">
        <f aca="true" t="shared" si="7" ref="B39:P39">IF(B$31&gt;$B$27,0,IF($B$28+1&gt;B$31,$B$8/$B$26*$B$25,-PMT($B$25,$B$27-$B$28,$B$8/$B$26)))</f>
        <v>2104.2239376793473</v>
      </c>
      <c r="C39" s="24">
        <f t="shared" si="7"/>
        <v>2104.2239376793473</v>
      </c>
      <c r="D39" s="24">
        <f t="shared" si="7"/>
        <v>2104.2239376793473</v>
      </c>
      <c r="E39" s="24">
        <f t="shared" si="7"/>
        <v>2104.2239376793473</v>
      </c>
      <c r="F39" s="24">
        <f t="shared" si="7"/>
        <v>2104.2239376793473</v>
      </c>
      <c r="G39" s="24">
        <f t="shared" si="7"/>
        <v>2104.2239376793473</v>
      </c>
      <c r="H39" s="24">
        <f t="shared" si="7"/>
        <v>2104.2239376793473</v>
      </c>
      <c r="I39" s="24">
        <f t="shared" si="7"/>
        <v>2104.2239376793473</v>
      </c>
      <c r="J39" s="24">
        <f t="shared" si="7"/>
        <v>2104.2239376793473</v>
      </c>
      <c r="K39" s="24">
        <f t="shared" si="7"/>
        <v>2104.2239376793473</v>
      </c>
      <c r="L39" s="24">
        <f t="shared" si="7"/>
        <v>0</v>
      </c>
      <c r="M39" s="24">
        <f t="shared" si="7"/>
        <v>0</v>
      </c>
      <c r="N39" s="24">
        <f t="shared" si="7"/>
        <v>0</v>
      </c>
      <c r="O39" s="24">
        <f t="shared" si="7"/>
        <v>0</v>
      </c>
      <c r="P39" s="24">
        <f t="shared" si="7"/>
        <v>0</v>
      </c>
    </row>
    <row r="40" spans="1:16" ht="10.5" customHeight="1">
      <c r="A40" s="43" t="s">
        <v>19</v>
      </c>
      <c r="B40" s="24">
        <f aca="true" t="shared" si="8" ref="B40:P40">IF(B31&gt;$B$27,0,-PMT($B25+$B29,$B27,$B9/$B$26))</f>
        <v>1442.8964144086954</v>
      </c>
      <c r="C40" s="24">
        <f t="shared" si="8"/>
        <v>1442.8964144086954</v>
      </c>
      <c r="D40" s="24">
        <f t="shared" si="8"/>
        <v>1442.8964144086954</v>
      </c>
      <c r="E40" s="24">
        <f t="shared" si="8"/>
        <v>1442.8964144086954</v>
      </c>
      <c r="F40" s="24">
        <f t="shared" si="8"/>
        <v>1442.8964144086954</v>
      </c>
      <c r="G40" s="24">
        <f t="shared" si="8"/>
        <v>1442.8964144086954</v>
      </c>
      <c r="H40" s="24">
        <f t="shared" si="8"/>
        <v>1442.8964144086954</v>
      </c>
      <c r="I40" s="24">
        <f t="shared" si="8"/>
        <v>1442.8964144086954</v>
      </c>
      <c r="J40" s="24">
        <f t="shared" si="8"/>
        <v>1442.8964144086954</v>
      </c>
      <c r="K40" s="24">
        <f t="shared" si="8"/>
        <v>1442.8964144086954</v>
      </c>
      <c r="L40" s="24">
        <f t="shared" si="8"/>
        <v>0</v>
      </c>
      <c r="M40" s="24">
        <f t="shared" si="8"/>
        <v>0</v>
      </c>
      <c r="N40" s="24">
        <f t="shared" si="8"/>
        <v>0</v>
      </c>
      <c r="O40" s="24">
        <f t="shared" si="8"/>
        <v>0</v>
      </c>
      <c r="P40" s="24">
        <f t="shared" si="8"/>
        <v>0</v>
      </c>
    </row>
    <row r="41" spans="1:16" ht="10.5" customHeight="1">
      <c r="A41" s="43" t="s">
        <v>20</v>
      </c>
      <c r="B41" s="24">
        <f>B35+B39</f>
        <v>3701.162713189551</v>
      </c>
      <c r="C41" s="24">
        <f aca="true" t="shared" si="9" ref="C41:M42">C35+C39</f>
        <v>3755.04026420996</v>
      </c>
      <c r="D41" s="24">
        <f t="shared" si="9"/>
        <v>3811.072917271184</v>
      </c>
      <c r="E41" s="24">
        <f t="shared" si="9"/>
        <v>3869.3468764548575</v>
      </c>
      <c r="F41" s="24">
        <f t="shared" si="9"/>
        <v>3929.9517940058777</v>
      </c>
      <c r="G41" s="24">
        <f t="shared" si="9"/>
        <v>3992.980908258939</v>
      </c>
      <c r="H41" s="24">
        <f t="shared" si="9"/>
        <v>4058.5311870821224</v>
      </c>
      <c r="I41" s="24">
        <f t="shared" si="9"/>
        <v>4126.703477058234</v>
      </c>
      <c r="J41" s="24">
        <f t="shared" si="9"/>
        <v>4197.602658633388</v>
      </c>
      <c r="K41" s="24">
        <f t="shared" si="9"/>
        <v>4271.337807471551</v>
      </c>
      <c r="L41" s="24">
        <f t="shared" si="9"/>
        <v>2243.7984245838916</v>
      </c>
      <c r="M41" s="24">
        <f t="shared" si="9"/>
        <v>2323.5503615672474</v>
      </c>
      <c r="N41" s="24">
        <f aca="true" t="shared" si="10" ref="N41:P42">N35+N39</f>
        <v>2406.492376029937</v>
      </c>
      <c r="O41" s="24">
        <f t="shared" si="10"/>
        <v>2492.7520710711347</v>
      </c>
      <c r="P41" s="28">
        <f t="shared" si="10"/>
        <v>2582.46215391398</v>
      </c>
    </row>
    <row r="42" spans="1:16" ht="10.5" customHeight="1">
      <c r="A42" s="43" t="s">
        <v>21</v>
      </c>
      <c r="B42" s="24">
        <f>B36+B40</f>
        <v>4189.23787782333</v>
      </c>
      <c r="C42" s="24">
        <f t="shared" si="9"/>
        <v>4392.9451948965</v>
      </c>
      <c r="D42" s="24">
        <f t="shared" si="9"/>
        <v>4612.949097335524</v>
      </c>
      <c r="E42" s="24">
        <f t="shared" si="9"/>
        <v>4850.553311969671</v>
      </c>
      <c r="F42" s="24">
        <f t="shared" si="9"/>
        <v>5107.1658637745495</v>
      </c>
      <c r="G42" s="24">
        <f t="shared" si="9"/>
        <v>5384.3074197238175</v>
      </c>
      <c r="H42" s="24">
        <f t="shared" si="9"/>
        <v>5683.620300149027</v>
      </c>
      <c r="I42" s="24">
        <f t="shared" si="9"/>
        <v>6006.878211008254</v>
      </c>
      <c r="J42" s="24">
        <f t="shared" si="9"/>
        <v>6355.996754736218</v>
      </c>
      <c r="K42" s="24">
        <f t="shared" si="9"/>
        <v>6733.0447819624205</v>
      </c>
      <c r="L42" s="24">
        <f t="shared" si="9"/>
        <v>5697.360236958023</v>
      </c>
      <c r="M42" s="24">
        <f t="shared" si="9"/>
        <v>6137.149055914665</v>
      </c>
      <c r="N42" s="24">
        <f t="shared" si="10"/>
        <v>6612.120980387838</v>
      </c>
      <c r="O42" s="24">
        <f t="shared" si="10"/>
        <v>7125.090658818865</v>
      </c>
      <c r="P42" s="28">
        <f t="shared" si="10"/>
        <v>7679.0979115243745</v>
      </c>
    </row>
    <row r="43" spans="1:16" ht="10.5" customHeight="1">
      <c r="A43" s="44" t="s">
        <v>22</v>
      </c>
      <c r="B43" s="24">
        <f>B42-B41</f>
        <v>488.0751646337785</v>
      </c>
      <c r="C43" s="24">
        <f aca="true" t="shared" si="11" ref="C43:M43">C42-C41</f>
        <v>637.90493068654</v>
      </c>
      <c r="D43" s="24">
        <f t="shared" si="11"/>
        <v>801.8761800643401</v>
      </c>
      <c r="E43" s="24">
        <f t="shared" si="11"/>
        <v>981.2064355148136</v>
      </c>
      <c r="F43" s="24">
        <f t="shared" si="11"/>
        <v>1177.2140697686718</v>
      </c>
      <c r="G43" s="24">
        <f t="shared" si="11"/>
        <v>1391.3265114648784</v>
      </c>
      <c r="H43" s="24">
        <f t="shared" si="11"/>
        <v>1625.0891130669042</v>
      </c>
      <c r="I43" s="24">
        <f t="shared" si="11"/>
        <v>1880.1747339500198</v>
      </c>
      <c r="J43" s="24">
        <f t="shared" si="11"/>
        <v>2158.3940961028293</v>
      </c>
      <c r="K43" s="24">
        <f t="shared" si="11"/>
        <v>2461.7069744908695</v>
      </c>
      <c r="L43" s="24">
        <f t="shared" si="11"/>
        <v>3453.5618123741315</v>
      </c>
      <c r="M43" s="24">
        <f t="shared" si="11"/>
        <v>3813.5986943474177</v>
      </c>
      <c r="N43" s="24">
        <f>N42-N41</f>
        <v>4205.628604357901</v>
      </c>
      <c r="O43" s="24">
        <f>O42-O41</f>
        <v>4632.33858774773</v>
      </c>
      <c r="P43" s="28">
        <f>P42-P41</f>
        <v>5096.635757610395</v>
      </c>
    </row>
    <row r="44" spans="1:16" ht="10.5" customHeight="1">
      <c r="A44" s="42" t="s">
        <v>35</v>
      </c>
      <c r="B44" s="24">
        <f>B43</f>
        <v>488.0751646337785</v>
      </c>
      <c r="C44" s="24">
        <f>B44+C43</f>
        <v>1125.9800953203185</v>
      </c>
      <c r="D44" s="24">
        <f aca="true" t="shared" si="12" ref="D44:M44">C44+D43</f>
        <v>1927.8562753846586</v>
      </c>
      <c r="E44" s="24">
        <f t="shared" si="12"/>
        <v>2909.062710899472</v>
      </c>
      <c r="F44" s="24">
        <f t="shared" si="12"/>
        <v>4086.276780668144</v>
      </c>
      <c r="G44" s="24">
        <f t="shared" si="12"/>
        <v>5477.6032921330225</v>
      </c>
      <c r="H44" s="24">
        <f t="shared" si="12"/>
        <v>7102.692405199927</v>
      </c>
      <c r="I44" s="24">
        <f t="shared" si="12"/>
        <v>8982.867139149947</v>
      </c>
      <c r="J44" s="24">
        <f t="shared" si="12"/>
        <v>11141.261235252776</v>
      </c>
      <c r="K44" s="24">
        <f t="shared" si="12"/>
        <v>13602.968209743645</v>
      </c>
      <c r="L44" s="24">
        <f t="shared" si="12"/>
        <v>17056.530022117775</v>
      </c>
      <c r="M44" s="24">
        <f t="shared" si="12"/>
        <v>20870.12871646519</v>
      </c>
      <c r="N44" s="24">
        <f>M44+N43</f>
        <v>25075.757320823093</v>
      </c>
      <c r="O44" s="24">
        <f>N44+O43</f>
        <v>29708.095908570824</v>
      </c>
      <c r="P44" s="28">
        <f>O44+P43</f>
        <v>34804.73166618122</v>
      </c>
    </row>
    <row r="45" spans="1:16" ht="10.5" customHeight="1">
      <c r="A45" s="25"/>
      <c r="B45" s="5"/>
      <c r="C45" s="5"/>
      <c r="D45" s="5"/>
      <c r="E45" s="5"/>
      <c r="F45" s="5"/>
      <c r="G45" s="5"/>
      <c r="H45" s="5"/>
      <c r="I45" s="5"/>
      <c r="J45" s="5"/>
      <c r="K45" s="5"/>
      <c r="L45" s="5"/>
      <c r="M45" s="5"/>
      <c r="N45" s="11"/>
      <c r="O45" s="11"/>
      <c r="P45" s="13"/>
    </row>
    <row r="46" spans="1:16" ht="16.5" customHeight="1" thickBot="1">
      <c r="A46" s="107" t="s">
        <v>31</v>
      </c>
      <c r="B46" s="108"/>
      <c r="C46" s="108"/>
      <c r="D46" s="108"/>
      <c r="E46" s="108"/>
      <c r="F46" s="108"/>
      <c r="G46" s="62">
        <f>(($P38+$B10)/$B10)^(1/12)-1</f>
        <v>0.18322919131455384</v>
      </c>
      <c r="H46" s="63" t="s">
        <v>23</v>
      </c>
      <c r="I46" s="1"/>
      <c r="J46" s="111" t="s">
        <v>46</v>
      </c>
      <c r="K46" s="112"/>
      <c r="L46" s="112"/>
      <c r="M46" s="112"/>
      <c r="N46" s="84">
        <f>SUM(B32:P32)</f>
        <v>26970.54661400838</v>
      </c>
      <c r="O46" s="11"/>
      <c r="P46" s="13"/>
    </row>
    <row r="47" spans="1:16" ht="6.75" customHeight="1">
      <c r="A47" s="66"/>
      <c r="B47" s="67"/>
      <c r="C47" s="67"/>
      <c r="D47" s="67"/>
      <c r="E47" s="67"/>
      <c r="F47" s="67"/>
      <c r="G47" s="68"/>
      <c r="H47" s="69"/>
      <c r="I47" s="1"/>
      <c r="J47" s="1"/>
      <c r="K47" s="1"/>
      <c r="L47" s="1"/>
      <c r="M47" s="1"/>
      <c r="N47" s="11"/>
      <c r="O47" s="11"/>
      <c r="P47" s="13"/>
    </row>
    <row r="48" spans="1:16" ht="16.5" customHeight="1" thickBot="1">
      <c r="A48" s="109" t="s">
        <v>44</v>
      </c>
      <c r="B48" s="110"/>
      <c r="C48" s="110"/>
      <c r="D48" s="110"/>
      <c r="E48" s="110"/>
      <c r="F48" s="110"/>
      <c r="G48" s="65">
        <f>(B13/B16/B15*IF(B11="Öl",3190,IF(B11="Gas",2584,IF(B11="Gas-BW",2584,IF(B11="WP-Luft",952,IF(B11="WP-Wasser",952,IF(B11="Strom",952,"Energieträger wählen!"))))))-40*B13/IF(B6="Ja",0.89,0.8))*15/1000</f>
        <v>122048.78048780489</v>
      </c>
      <c r="H48" s="64" t="s">
        <v>36</v>
      </c>
      <c r="I48" s="1"/>
      <c r="J48" s="111" t="s">
        <v>45</v>
      </c>
      <c r="K48" s="112"/>
      <c r="L48" s="112"/>
      <c r="M48" s="112"/>
      <c r="N48" s="84">
        <f>SUM(B33:P33)</f>
        <v>69138.55351289612</v>
      </c>
      <c r="O48" s="11"/>
      <c r="P48" s="13"/>
    </row>
    <row r="49" spans="1:16" ht="10.5" customHeight="1">
      <c r="A49" s="29"/>
      <c r="B49" s="4"/>
      <c r="C49" s="1"/>
      <c r="D49" s="1"/>
      <c r="E49" s="1"/>
      <c r="F49" s="1"/>
      <c r="G49" s="1"/>
      <c r="H49" s="1"/>
      <c r="I49" s="1"/>
      <c r="J49" s="1"/>
      <c r="K49" s="1"/>
      <c r="L49" s="1"/>
      <c r="M49" s="1"/>
      <c r="N49" s="11"/>
      <c r="O49" s="11"/>
      <c r="P49" s="13"/>
    </row>
    <row r="50" spans="1:16" ht="12" customHeight="1" thickBot="1">
      <c r="A50" s="30" t="s">
        <v>24</v>
      </c>
      <c r="B50" s="54">
        <f ca="1">TODAY()</f>
        <v>40708</v>
      </c>
      <c r="C50" s="1"/>
      <c r="D50" s="1"/>
      <c r="E50" s="1"/>
      <c r="F50" s="6"/>
      <c r="G50" s="1"/>
      <c r="H50" s="1"/>
      <c r="I50" s="1"/>
      <c r="J50" s="11"/>
      <c r="K50" s="18"/>
      <c r="L50" s="18"/>
      <c r="M50" s="18"/>
      <c r="N50" s="11"/>
      <c r="O50" s="11"/>
      <c r="P50" s="16" t="s">
        <v>25</v>
      </c>
    </row>
    <row r="51" spans="1:16" ht="11.25" customHeight="1">
      <c r="A51" s="31" t="s">
        <v>48</v>
      </c>
      <c r="B51" s="4"/>
      <c r="C51" s="7"/>
      <c r="D51" s="1"/>
      <c r="E51" s="1"/>
      <c r="F51" s="1"/>
      <c r="G51" s="1"/>
      <c r="H51" s="1"/>
      <c r="I51" s="1"/>
      <c r="J51" s="11"/>
      <c r="K51" s="19"/>
      <c r="L51" s="19"/>
      <c r="M51" s="19"/>
      <c r="N51" s="11"/>
      <c r="O51" s="11"/>
      <c r="P51" s="16" t="s">
        <v>26</v>
      </c>
    </row>
    <row r="52" spans="1:16" ht="11.25" customHeight="1">
      <c r="A52" s="32" t="s">
        <v>33</v>
      </c>
      <c r="B52" s="8"/>
      <c r="C52" s="9"/>
      <c r="D52" s="9"/>
      <c r="E52" s="9"/>
      <c r="F52" s="9"/>
      <c r="G52" s="9"/>
      <c r="H52" s="9"/>
      <c r="I52" s="9"/>
      <c r="J52" s="15"/>
      <c r="K52" s="14"/>
      <c r="L52" s="20"/>
      <c r="M52" s="20"/>
      <c r="N52" s="14"/>
      <c r="O52" s="14"/>
      <c r="P52" s="17" t="s">
        <v>27</v>
      </c>
    </row>
    <row r="62" ht="12.75">
      <c r="A62" s="51"/>
    </row>
  </sheetData>
  <sheetProtection password="CF29" sheet="1" objects="1" scenarios="1"/>
  <mergeCells count="6">
    <mergeCell ref="A1:P3"/>
    <mergeCell ref="C25:D25"/>
    <mergeCell ref="A46:F46"/>
    <mergeCell ref="A48:F48"/>
    <mergeCell ref="J46:M46"/>
    <mergeCell ref="J48:M48"/>
  </mergeCells>
  <conditionalFormatting sqref="B38:P38 B44:P44">
    <cfRule type="cellIs" priority="1" dxfId="1" operator="greaterThanOrEqual" stopIfTrue="1">
      <formula>0</formula>
    </cfRule>
  </conditionalFormatting>
  <conditionalFormatting sqref="A15">
    <cfRule type="expression" priority="2" dxfId="0" stopIfTrue="1">
      <formula>OR($B$11="WP-Luft",$B$11="WP-Wasser")</formula>
    </cfRule>
  </conditionalFormatting>
  <dataValidations count="5">
    <dataValidation type="list" allowBlank="1" showInputMessage="1" showErrorMessage="1" errorTitle="Energieträger auswählen" error="Bitte Wählen Sie Öl oder Gas als Energieträger aus." sqref="B11">
      <formula1>"Öl,Gas,Gas-BW,Strom,WP-Luft,WP-Wasser"</formula1>
    </dataValidation>
    <dataValidation type="list" allowBlank="1" showInputMessage="1" showErrorMessage="1" promptTitle="Temperaturniveau des Heizsystems" prompt="Bitte geben Sie an, ob durch das Heizsystem am Auslegungspunkt (-14°C) eine maximale Rücklauftemperatur von 35°C sichergestellt ist (in der Regel nur bei Bodenheizung oder NT Wandflächenheizung, z.B. auf VL/RL 40/30°C ausgelegt)" errorTitle="Ungültiger Wert" error="Bitte antworten Sie mit Ja oder Nein" sqref="B14">
      <formula1>"Ja,Nein"</formula1>
    </dataValidation>
    <dataValidation allowBlank="1" showInputMessage="1" showErrorMessage="1" promptTitle="Abschätzung Wärmebedarf" prompt="Bei Bedarf kann nach den folgenden gängigen Richtwerten für Altanlagen (&gt; 15 Jahre) abgeschätzt werden:&#10;Öl: øJahresölverbrauch in Liter x 7&#10;Gas: øJahresgasverbrauch in m³ x 6,5&#10;Stromheizung mit Hydraulik: Jahresverbrauch[kWh] * 0,96" sqref="B13"/>
    <dataValidation type="list" allowBlank="1" showInputMessage="1" showErrorMessage="1" errorTitle="Ungültiger Wert" error="Bitte tragen Sie Ja oder Nein in dieses Feld ein." sqref="B6">
      <formula1>"Ja,Nein"</formula1>
    </dataValidation>
    <dataValidation allowBlank="1" showInputMessage="1" showErrorMessage="1" promptTitle="Bitte Werte eintragen" prompt="Bitte füllen Sie die organgen Felder komplett aus. Die helleren Felder betreffen die Pelletsheizung, die dunkleren das Vergleichssystem. Gelb hinterlegt sind berechnete Felder." sqref="B5"/>
  </dataValidations>
  <printOptions/>
  <pageMargins left="0.21" right="0.18" top="0.9" bottom="0.37" header="0.3" footer="0.23"/>
  <pageSetup fitToHeight="1" fitToWidth="1" horizontalDpi="300" verticalDpi="300" orientation="landscape" paperSize="9" scale="71"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33:N38"/>
  <sheetViews>
    <sheetView zoomScalePageLayoutView="0" workbookViewId="0" topLeftCell="A7">
      <selection activeCell="B36" sqref="B36:I36"/>
    </sheetView>
  </sheetViews>
  <sheetFormatPr defaultColWidth="11.421875" defaultRowHeight="12.75"/>
  <cols>
    <col min="10" max="10" width="14.00390625" style="0" bestFit="1" customWidth="1"/>
    <col min="14" max="14" width="6.57421875" style="0" customWidth="1"/>
  </cols>
  <sheetData>
    <row r="33" spans="1:14" ht="12.75">
      <c r="A33" s="92"/>
      <c r="B33" s="11"/>
      <c r="C33" s="11"/>
      <c r="D33" s="11"/>
      <c r="E33" s="11"/>
      <c r="F33" s="11"/>
      <c r="G33" s="11"/>
      <c r="H33" s="11"/>
      <c r="I33" s="11"/>
      <c r="J33" s="11"/>
      <c r="K33" s="11"/>
      <c r="L33" s="11"/>
      <c r="M33" s="11"/>
      <c r="N33" s="13"/>
    </row>
    <row r="34" spans="1:14" ht="15">
      <c r="A34" s="92"/>
      <c r="B34" s="113" t="s">
        <v>31</v>
      </c>
      <c r="C34" s="114"/>
      <c r="D34" s="114"/>
      <c r="E34" s="114"/>
      <c r="F34" s="114"/>
      <c r="G34" s="114"/>
      <c r="H34" s="114"/>
      <c r="I34" s="114"/>
      <c r="J34" s="62">
        <f>'Tabelle mit Grafik'!$G$46</f>
        <v>0.18322919131455384</v>
      </c>
      <c r="K34" s="78" t="s">
        <v>23</v>
      </c>
      <c r="L34" s="62"/>
      <c r="M34" s="80"/>
      <c r="N34" s="93"/>
    </row>
    <row r="35" spans="1:14" ht="15.75">
      <c r="A35" s="92"/>
      <c r="B35" s="117" t="s">
        <v>44</v>
      </c>
      <c r="C35" s="114"/>
      <c r="D35" s="114"/>
      <c r="E35" s="114"/>
      <c r="F35" s="114"/>
      <c r="G35" s="114"/>
      <c r="H35" s="114"/>
      <c r="I35" s="114"/>
      <c r="J35" s="85">
        <f>'Tabelle mit Grafik'!$G$48</f>
        <v>122048.78048780489</v>
      </c>
      <c r="K35" s="86" t="s">
        <v>36</v>
      </c>
      <c r="L35" s="85"/>
      <c r="M35" s="87"/>
      <c r="N35" s="93"/>
    </row>
    <row r="36" spans="1:14" ht="15">
      <c r="A36" s="92"/>
      <c r="B36" s="118" t="s">
        <v>46</v>
      </c>
      <c r="C36" s="119"/>
      <c r="D36" s="119"/>
      <c r="E36" s="119"/>
      <c r="F36" s="119"/>
      <c r="G36" s="119"/>
      <c r="H36" s="119"/>
      <c r="I36" s="119"/>
      <c r="J36" s="91">
        <f>'Tabelle mit Grafik'!N46</f>
        <v>26970.54661400838</v>
      </c>
      <c r="K36" s="89" t="s">
        <v>49</v>
      </c>
      <c r="L36" s="88"/>
      <c r="M36" s="90"/>
      <c r="N36" s="93"/>
    </row>
    <row r="37" spans="1:14" ht="15.75" thickBot="1">
      <c r="A37" s="92"/>
      <c r="B37" s="115" t="s">
        <v>45</v>
      </c>
      <c r="C37" s="116"/>
      <c r="D37" s="116"/>
      <c r="E37" s="116"/>
      <c r="F37" s="116"/>
      <c r="G37" s="116"/>
      <c r="H37" s="116"/>
      <c r="I37" s="116"/>
      <c r="J37" s="83">
        <f>'Tabelle mit Grafik'!N48</f>
        <v>69138.55351289612</v>
      </c>
      <c r="K37" s="79" t="s">
        <v>49</v>
      </c>
      <c r="L37" s="65"/>
      <c r="M37" s="81"/>
      <c r="N37" s="93"/>
    </row>
    <row r="38" spans="1:14" ht="12.75">
      <c r="A38" s="94"/>
      <c r="B38" s="14"/>
      <c r="C38" s="14"/>
      <c r="D38" s="14"/>
      <c r="E38" s="14"/>
      <c r="F38" s="14"/>
      <c r="G38" s="14"/>
      <c r="H38" s="14"/>
      <c r="I38" s="14"/>
      <c r="J38" s="14"/>
      <c r="K38" s="14"/>
      <c r="L38" s="14"/>
      <c r="M38" s="14"/>
      <c r="N38" s="95"/>
    </row>
  </sheetData>
  <sheetProtection/>
  <mergeCells count="4">
    <mergeCell ref="B34:I34"/>
    <mergeCell ref="B37:I37"/>
    <mergeCell ref="B35:I35"/>
    <mergeCell ref="B36:I36"/>
  </mergeCells>
  <printOptions horizontalCentered="1" verticalCentered="1"/>
  <pageMargins left="0.3937007874015748" right="0.3937007874015748" top="0.984251968503937" bottom="0.984251968503937" header="0.5118110236220472" footer="0.5118110236220472"/>
  <pageSetup fitToHeight="1" fitToWidth="1" horizontalDpi="600" verticalDpi="600" orientation="landscape"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Amortisationshochrechnung</dc:title>
  <dc:subject>Pelletsheizung</dc:subject>
  <dc:creator>Robert Albrecht</dc:creator>
  <cp:keywords>Pellets Amortisation Rechnung</cp:keywords>
  <dc:description/>
  <cp:lastModifiedBy>C:\PROGRAMME\CDKATFHG\WordTemp.MPD</cp:lastModifiedBy>
  <cp:lastPrinted>2011-04-05T07:58:07Z</cp:lastPrinted>
  <dcterms:created xsi:type="dcterms:W3CDTF">2007-10-27T18:15:50Z</dcterms:created>
  <dcterms:modified xsi:type="dcterms:W3CDTF">2011-06-14T07:21:18Z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igentümer">
    <vt:lpwstr>Robert Albrecht</vt:lpwstr>
  </property>
  <property fmtid="{D5CDD505-2E9C-101B-9397-08002B2CF9AE}" pid="3" name="Bearbeitet von">
    <vt:lpwstr>Robert Albrecht</vt:lpwstr>
  </property>
  <property fmtid="{D5CDD505-2E9C-101B-9397-08002B2CF9AE}" pid="4" name="Erstellt von">
    <vt:lpwstr>Robert Albrecht</vt:lpwstr>
  </property>
  <property fmtid="{D5CDD505-2E9C-101B-9397-08002B2CF9AE}" pid="5" name="Abteilung">
    <vt:lpwstr>Technik</vt:lpwstr>
  </property>
</Properties>
</file>